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65" windowWidth="14805" windowHeight="7950" tabRatio="797" activeTab="6"/>
  </bookViews>
  <sheets>
    <sheet name="SD и SDS" sheetId="5" r:id="rId1"/>
    <sheet name="eToken " sheetId="6" r:id="rId2"/>
    <sheet name="eToken+RFID" sheetId="7" r:id="rId3"/>
    <sheet name="Решения eToken" sheetId="8" r:id="rId4"/>
    <sheet name="eToken TMS" sheetId="9" r:id="rId5"/>
    <sheet name="Карт-ридеры" sheetId="10" r:id="rId6"/>
    <sheet name="Аксессуары" sheetId="11" r:id="rId7"/>
  </sheets>
  <calcPr calcId="125725"/>
</workbook>
</file>

<file path=xl/calcChain.xml><?xml version="1.0" encoding="utf-8"?>
<calcChain xmlns="http://schemas.openxmlformats.org/spreadsheetml/2006/main">
  <c r="D16" i="11"/>
  <c r="D15"/>
  <c r="D14"/>
  <c r="D13"/>
  <c r="D12"/>
  <c r="D11"/>
  <c r="D10"/>
  <c r="D27" i="10"/>
  <c r="D26"/>
  <c r="E24"/>
  <c r="E23"/>
  <c r="E22"/>
  <c r="E21"/>
  <c r="E20"/>
  <c r="E19"/>
  <c r="E17"/>
  <c r="E16"/>
  <c r="E15"/>
  <c r="E14"/>
  <c r="E13"/>
  <c r="E12"/>
  <c r="E11"/>
  <c r="E10"/>
  <c r="D35" i="9"/>
  <c r="D34"/>
  <c r="D32"/>
  <c r="D31"/>
  <c r="E29"/>
  <c r="E28"/>
  <c r="E27"/>
  <c r="E26"/>
  <c r="E25"/>
  <c r="E24"/>
  <c r="E23"/>
  <c r="E22"/>
  <c r="E21"/>
  <c r="E20"/>
  <c r="E19"/>
  <c r="E18"/>
  <c r="E17"/>
  <c r="E16"/>
  <c r="E15"/>
  <c r="E14"/>
  <c r="E13"/>
  <c r="E12"/>
  <c r="E11"/>
  <c r="D26" i="8"/>
  <c r="D25"/>
  <c r="D24"/>
  <c r="D23"/>
  <c r="D18"/>
  <c r="D17"/>
  <c r="D14"/>
  <c r="D10"/>
  <c r="E70" i="7"/>
  <c r="E69"/>
  <c r="E68"/>
  <c r="E67"/>
  <c r="E66"/>
  <c r="E65"/>
  <c r="E64"/>
  <c r="E63"/>
  <c r="E62"/>
  <c r="E61"/>
  <c r="E60"/>
  <c r="E59"/>
  <c r="E58"/>
  <c r="E57"/>
  <c r="E56"/>
  <c r="E55"/>
  <c r="E54"/>
  <c r="E53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29"/>
  <c r="E28"/>
  <c r="E27"/>
  <c r="E26"/>
  <c r="E25"/>
  <c r="E24"/>
  <c r="E23"/>
  <c r="E22"/>
  <c r="E21"/>
  <c r="E19"/>
  <c r="E18"/>
  <c r="E17"/>
  <c r="E16"/>
  <c r="E15"/>
  <c r="E14"/>
  <c r="E13"/>
  <c r="E12"/>
  <c r="E11"/>
  <c r="F44" i="6"/>
  <c r="F43"/>
  <c r="F42"/>
  <c r="F41"/>
  <c r="F39"/>
  <c r="F38"/>
  <c r="F36"/>
  <c r="F35"/>
  <c r="F34"/>
  <c r="F33"/>
  <c r="E31"/>
  <c r="E30"/>
  <c r="E29"/>
  <c r="E28"/>
  <c r="E27"/>
  <c r="E26"/>
  <c r="E25"/>
  <c r="E24"/>
  <c r="E23"/>
  <c r="F15"/>
  <c r="F14"/>
  <c r="F13"/>
  <c r="F12"/>
  <c r="F66" i="5"/>
  <c r="F65"/>
  <c r="G63"/>
  <c r="E63"/>
  <c r="H63" s="1"/>
  <c r="E62"/>
  <c r="H62" s="1"/>
  <c r="G61"/>
  <c r="E61"/>
  <c r="H61" s="1"/>
  <c r="I59"/>
  <c r="G59"/>
  <c r="H59"/>
  <c r="H37" s="1"/>
  <c r="G57"/>
  <c r="E57"/>
  <c r="H57" s="1"/>
  <c r="F54"/>
  <c r="F53"/>
  <c r="E51"/>
  <c r="H51" s="1"/>
  <c r="E50"/>
  <c r="H50" s="1"/>
  <c r="E49"/>
  <c r="H49" s="1"/>
  <c r="E47"/>
  <c r="H47" s="1"/>
  <c r="E46"/>
  <c r="H46" s="1"/>
  <c r="E45"/>
  <c r="H45" s="1"/>
  <c r="E44"/>
  <c r="H44" s="1"/>
  <c r="E43"/>
  <c r="H43" s="1"/>
  <c r="E42"/>
  <c r="H42" s="1"/>
  <c r="G41"/>
  <c r="E41"/>
  <c r="I41" s="1"/>
  <c r="E40"/>
  <c r="H40" s="1"/>
  <c r="E36"/>
  <c r="E22"/>
  <c r="E20"/>
  <c r="E18"/>
  <c r="H53" l="1"/>
  <c r="H55" s="1"/>
  <c r="E55"/>
  <c r="I40"/>
  <c r="I57"/>
  <c r="I61"/>
  <c r="G62"/>
  <c r="I63"/>
  <c r="E33"/>
  <c r="E31"/>
  <c r="E29"/>
  <c r="E27"/>
  <c r="E35"/>
  <c r="E38"/>
  <c r="G40"/>
  <c r="I62"/>
  <c r="E32"/>
  <c r="E30"/>
  <c r="E28"/>
  <c r="E26"/>
  <c r="E37"/>
  <c r="E11"/>
  <c r="H35"/>
  <c r="H38"/>
  <c r="H41"/>
  <c r="I42"/>
  <c r="G42"/>
  <c r="I43"/>
  <c r="G43"/>
  <c r="I44"/>
  <c r="G44"/>
  <c r="I45"/>
  <c r="G45"/>
  <c r="I46"/>
  <c r="G46"/>
  <c r="I47"/>
  <c r="G47"/>
  <c r="I49"/>
  <c r="I35" s="1"/>
  <c r="G49"/>
  <c r="G35" s="1"/>
  <c r="I50"/>
  <c r="I37" s="1"/>
  <c r="G50"/>
  <c r="G37" s="1"/>
  <c r="I51"/>
  <c r="I38" s="1"/>
  <c r="G51"/>
  <c r="G38" s="1"/>
  <c r="I53"/>
  <c r="I55" s="1"/>
  <c r="G53"/>
  <c r="G55" s="1"/>
</calcChain>
</file>

<file path=xl/sharedStrings.xml><?xml version="1.0" encoding="utf-8"?>
<sst xmlns="http://schemas.openxmlformats.org/spreadsheetml/2006/main" count="579" uniqueCount="404">
  <si>
    <t>Secret Disk и Secret Disk Server NG - система защиты конфиденциальной информации и корпоративных баз данных</t>
  </si>
  <si>
    <t>Для малого и среднего бизнеса, корпоративных клиентов</t>
  </si>
  <si>
    <t>№</t>
  </si>
  <si>
    <t>Продукт</t>
  </si>
  <si>
    <t>Код продукта</t>
  </si>
  <si>
    <t>Цена для партнера (в зависимости от статуса)</t>
  </si>
  <si>
    <t>Краткое описание</t>
  </si>
  <si>
    <r>
      <t xml:space="preserve">Secret Disk 4. </t>
    </r>
    <r>
      <rPr>
        <sz val="11"/>
        <rFont val="Arial"/>
        <family val="2"/>
        <charset val="204"/>
      </rPr>
      <t>Цены указаны в USD и действуют только на территории Украины. С НДС (20%).</t>
    </r>
  </si>
  <si>
    <t>Коробки</t>
  </si>
  <si>
    <r>
      <t xml:space="preserve">Лицензия на использование Secret Disk 4. </t>
    </r>
    <r>
      <rPr>
        <b/>
        <sz val="9"/>
        <rFont val="Arial"/>
        <family val="2"/>
        <charset val="204"/>
      </rPr>
      <t>Базовый комплект.</t>
    </r>
  </si>
  <si>
    <t>SD4.x-SK</t>
  </si>
  <si>
    <t>Лицензии</t>
  </si>
  <si>
    <t xml:space="preserve">Кол-во </t>
  </si>
  <si>
    <t xml:space="preserve">Цена </t>
  </si>
  <si>
    <t>Лицензия на использование Secret Disk 4.</t>
  </si>
  <si>
    <t>SD4.x-L</t>
  </si>
  <si>
    <t>1-20</t>
  </si>
  <si>
    <t>21-50</t>
  </si>
  <si>
    <t>51-100</t>
  </si>
  <si>
    <t>101+</t>
  </si>
  <si>
    <t>Обновление с предыдущей версии</t>
  </si>
  <si>
    <t>Лицензия на обновление Secret Disk NG/PE до Secret Disk 4.</t>
  </si>
  <si>
    <t>SD4.x-UPG-L</t>
  </si>
  <si>
    <r>
      <t xml:space="preserve">Документация и ПО. </t>
    </r>
    <r>
      <rPr>
        <sz val="10"/>
        <rFont val="Arial"/>
        <family val="2"/>
        <charset val="204"/>
      </rPr>
      <t>Цены указаны в USD, включают НДС (20%) и действуют только на территории Украины.</t>
    </r>
  </si>
  <si>
    <t>Комплект документации и дистрибутив Secret Disk 4 на компакт-диске.</t>
  </si>
  <si>
    <t>SD4.x-MK</t>
  </si>
  <si>
    <r>
      <t>Для корпоративных пользователей или для поставки продукта с другими моделями USB-ключей.</t>
    </r>
    <r>
      <rPr>
        <sz val="8"/>
        <rFont val="Arial Cyr"/>
        <charset val="204"/>
      </rPr>
      <t xml:space="preserve">
Медиа-Кит, включающий печатную версию документации, дистрибутив на CD-диске и упаковочную коробку.</t>
    </r>
  </si>
  <si>
    <r>
      <t>Услуги.</t>
    </r>
    <r>
      <rPr>
        <sz val="10"/>
        <rFont val="Arial"/>
        <family val="2"/>
        <charset val="204"/>
      </rPr>
      <t xml:space="preserve"> Цены указаны в USD, включают НДС (20%) и действуют только на территории Украины.</t>
    </r>
  </si>
  <si>
    <t>Выезд специалиста, консультация, установка Secret Disk.</t>
  </si>
  <si>
    <t>SD4.x-CNS</t>
  </si>
  <si>
    <r>
      <t xml:space="preserve">Выезд специалиста, консультация, установка и настройка  Secret Disk. Услуга оказывается только партнерами компании Aladdin. </t>
    </r>
    <r>
      <rPr>
        <i/>
        <sz val="8"/>
        <rFont val="Arial Cyr"/>
        <charset val="204"/>
      </rPr>
      <t>Указанная цена является рекомендованной для конечного пользователя. Она зависит от региона и может быть изменена партнером.</t>
    </r>
  </si>
  <si>
    <t xml:space="preserve">Годовая техническая поддержка и сопровождение. </t>
  </si>
  <si>
    <t>SD4.x-SUP</t>
  </si>
  <si>
    <r>
      <t xml:space="preserve">15% </t>
    </r>
    <r>
      <rPr>
        <sz val="9"/>
        <rFont val="Verdana"/>
        <family val="2"/>
        <charset val="204"/>
      </rPr>
      <t>от суммы поставки</t>
    </r>
  </si>
  <si>
    <r>
      <t xml:space="preserve">Помощь и консультации с выездом специалиста к заказчику (до 4 инцидентов в год). Услуга оказывается только партнерами компании Aladdin. </t>
    </r>
    <r>
      <rPr>
        <i/>
        <sz val="8"/>
        <rFont val="Arial Cyr"/>
        <charset val="204"/>
      </rPr>
      <t>Рекомендуется заключать при поставке более 10 комплектов.</t>
    </r>
  </si>
  <si>
    <r>
      <rPr>
        <b/>
        <sz val="11"/>
        <rFont val="Arial"/>
        <family val="2"/>
        <charset val="204"/>
      </rPr>
      <t>Secret Disk Server NG.</t>
    </r>
    <r>
      <rPr>
        <sz val="11"/>
        <rFont val="Arial"/>
        <family val="2"/>
        <charset val="204"/>
      </rPr>
      <t xml:space="preserve"> Цены указаны в USD и действуют только на территории Украины. С НДС.</t>
    </r>
  </si>
  <si>
    <r>
      <t xml:space="preserve">Лицензия на использование Secret Disk Server NG </t>
    </r>
    <r>
      <rPr>
        <b/>
        <sz val="9"/>
        <rFont val="Arial"/>
        <family val="2"/>
        <charset val="204"/>
      </rPr>
      <t>для файлового сервера</t>
    </r>
    <r>
      <rPr>
        <sz val="9"/>
        <rFont val="Arial"/>
        <family val="2"/>
        <charset val="204"/>
      </rPr>
      <t xml:space="preserve"> на </t>
    </r>
    <r>
      <rPr>
        <b/>
        <sz val="9"/>
        <rFont val="Arial"/>
        <family val="2"/>
        <charset val="204"/>
      </rPr>
      <t>N</t>
    </r>
    <r>
      <rPr>
        <sz val="9"/>
        <rFont val="Arial"/>
        <family val="2"/>
        <charset val="204"/>
      </rPr>
      <t xml:space="preserve"> пользователей (одновременных подключений). </t>
    </r>
    <r>
      <rPr>
        <b/>
        <sz val="9"/>
        <rFont val="Arial"/>
        <family val="2"/>
        <charset val="204"/>
      </rPr>
      <t>Базовый комплект</t>
    </r>
    <r>
      <rPr>
        <sz val="9"/>
        <rFont val="Arial"/>
        <family val="2"/>
        <charset val="204"/>
      </rPr>
      <t>.</t>
    </r>
  </si>
  <si>
    <t>N = 5</t>
  </si>
  <si>
    <t>SDSNG3.x-FS-5</t>
  </si>
  <si>
    <t>N = 10</t>
  </si>
  <si>
    <t>SDSNG3.x-FS-10</t>
  </si>
  <si>
    <t>N = 25</t>
  </si>
  <si>
    <t>SDSNG3.x-FS-25</t>
  </si>
  <si>
    <t>N = 50</t>
  </si>
  <si>
    <t>SDSNG3.x-FS-50</t>
  </si>
  <si>
    <t>N = 100</t>
  </si>
  <si>
    <t>SDSNG3.x-FS-100</t>
  </si>
  <si>
    <t>N = 150</t>
  </si>
  <si>
    <t>SDSNG3.x-FS-150</t>
  </si>
  <si>
    <t>N = 250</t>
  </si>
  <si>
    <t>SDSNG3.x-FS-250</t>
  </si>
  <si>
    <t>N = UNL</t>
  </si>
  <si>
    <t>SDSNG3.x-FS-UNL</t>
  </si>
  <si>
    <r>
      <t xml:space="preserve">Лицензия на использование Secret Disk Server NG </t>
    </r>
    <r>
      <rPr>
        <b/>
        <sz val="9"/>
        <rFont val="Arial"/>
        <family val="2"/>
        <charset val="204"/>
      </rPr>
      <t>для сервера приложений</t>
    </r>
    <r>
      <rPr>
        <sz val="9"/>
        <rFont val="Arial"/>
        <family val="2"/>
        <charset val="204"/>
      </rPr>
      <t xml:space="preserve">. </t>
    </r>
    <r>
      <rPr>
        <b/>
        <sz val="9"/>
        <rFont val="Arial"/>
        <family val="2"/>
        <charset val="204"/>
      </rPr>
      <t>Базовый комплект</t>
    </r>
    <r>
      <rPr>
        <sz val="9"/>
        <rFont val="Arial"/>
        <family val="2"/>
        <charset val="204"/>
      </rPr>
      <t>.</t>
    </r>
  </si>
  <si>
    <t>SDSNG3.x-AS</t>
  </si>
  <si>
    <r>
      <t xml:space="preserve">Лицензия на использование комбинированного решения: Secret Disk Server NG </t>
    </r>
    <r>
      <rPr>
        <b/>
        <sz val="9"/>
        <rFont val="Arial Cyr"/>
      </rPr>
      <t>для сервера приложений и файлового сервера</t>
    </r>
    <r>
      <rPr>
        <sz val="9"/>
        <rFont val="Arial Cyr"/>
        <charset val="204"/>
      </rPr>
      <t xml:space="preserve"> на </t>
    </r>
    <r>
      <rPr>
        <b/>
        <sz val="9"/>
        <rFont val="Arial Cyr"/>
        <charset val="204"/>
      </rPr>
      <t xml:space="preserve">N </t>
    </r>
    <r>
      <rPr>
        <sz val="9"/>
        <rFont val="Arial Cyr"/>
        <charset val="204"/>
      </rPr>
      <t xml:space="preserve">пользователей (одновременных подключений). </t>
    </r>
    <r>
      <rPr>
        <b/>
        <sz val="9"/>
        <rFont val="Arial Cyr"/>
        <charset val="204"/>
      </rPr>
      <t>Базовый комплект</t>
    </r>
    <r>
      <rPr>
        <sz val="9"/>
        <rFont val="Arial Cyr"/>
        <charset val="204"/>
      </rPr>
      <t>.</t>
    </r>
  </si>
  <si>
    <t>N=10</t>
  </si>
  <si>
    <t>SDSNG3.x-AS/FS-10</t>
  </si>
  <si>
    <t>N=25</t>
  </si>
  <si>
    <t>SDSNG3.x-AS/FS-25</t>
  </si>
  <si>
    <r>
      <t xml:space="preserve">Лицензия на использование Secret Disk Server NG </t>
    </r>
    <r>
      <rPr>
        <b/>
        <sz val="9"/>
        <rFont val="Arial"/>
        <family val="2"/>
        <charset val="204"/>
      </rPr>
      <t>для файлового сервера на N пользователей</t>
    </r>
    <r>
      <rPr>
        <sz val="9"/>
        <rFont val="Arial"/>
        <family val="2"/>
        <charset val="204"/>
      </rPr>
      <t xml:space="preserve"> (одновременных подключений).</t>
    </r>
  </si>
  <si>
    <t>SDSNG3.x-FS-5-L</t>
  </si>
  <si>
    <r>
      <t xml:space="preserve">Лицензия на использование Secret Disk Server NG для файлового сервера на 5 пользователей (одновременных подключений).
</t>
    </r>
    <r>
      <rPr>
        <i/>
        <sz val="8"/>
        <rFont val="Arial Cyr"/>
        <charset val="204"/>
      </rPr>
      <t>Прописывается в существующий USB-ключ или смарт-карту eToken PRO.</t>
    </r>
  </si>
  <si>
    <t>SDSNG3.x-FS-10-L</t>
  </si>
  <si>
    <t>SDSNG3.x-FS-25-L</t>
  </si>
  <si>
    <t>SDSNG3.x-FS-50-L</t>
  </si>
  <si>
    <t>SDSNG3.x-FS-100-L</t>
  </si>
  <si>
    <t>SDSNG3.x-FS-150-L</t>
  </si>
  <si>
    <t>SDSNG3.x-FS-250-L</t>
  </si>
  <si>
    <t>SDSNG3.x-FS-UNL-L</t>
  </si>
  <si>
    <r>
      <t xml:space="preserve">Лицензия на использование Secret Disk Server NG </t>
    </r>
    <r>
      <rPr>
        <b/>
        <sz val="9"/>
        <rFont val="Arial"/>
        <family val="2"/>
        <charset val="204"/>
      </rPr>
      <t>для сервера приложений</t>
    </r>
    <r>
      <rPr>
        <sz val="9"/>
        <rFont val="Arial"/>
        <family val="2"/>
        <charset val="204"/>
      </rPr>
      <t>.</t>
    </r>
  </si>
  <si>
    <t xml:space="preserve">SDSNG3.x-AS-L </t>
  </si>
  <si>
    <r>
      <t xml:space="preserve">Лицензия на использование Secret Disk Server NG для сервера приложений.
</t>
    </r>
    <r>
      <rPr>
        <i/>
        <sz val="8"/>
        <rFont val="Arial"/>
        <family val="2"/>
        <charset val="204"/>
      </rPr>
      <t>Прописывается в существующий USB-ключ или смарт-карту eToken PRO.</t>
    </r>
  </si>
  <si>
    <r>
      <t xml:space="preserve">Лицензия на использование комбинированного решения: Secret Disk Server NG </t>
    </r>
    <r>
      <rPr>
        <b/>
        <sz val="9"/>
        <rFont val="Arial Cyr"/>
      </rPr>
      <t>для сервера приложений и файлового сервера</t>
    </r>
    <r>
      <rPr>
        <sz val="9"/>
        <rFont val="Arial Cyr"/>
        <charset val="204"/>
      </rPr>
      <t xml:space="preserve"> на </t>
    </r>
    <r>
      <rPr>
        <b/>
        <sz val="9"/>
        <rFont val="Arial Cyr"/>
        <charset val="204"/>
      </rPr>
      <t xml:space="preserve">N </t>
    </r>
    <r>
      <rPr>
        <sz val="9"/>
        <rFont val="Arial Cyr"/>
        <charset val="204"/>
      </rPr>
      <t>пользователей (одновременных подключений).</t>
    </r>
    <r>
      <rPr>
        <b/>
        <sz val="10"/>
        <rFont val="Arial Cyr"/>
        <charset val="204"/>
      </rPr>
      <t/>
    </r>
  </si>
  <si>
    <t>SDSNG3.x-AS/FS-10-L</t>
  </si>
  <si>
    <r>
      <t>Лицензия на использование комбинированного решения: Secret Disk Server NG для сервера приложений и файлового сервера на</t>
    </r>
    <r>
      <rPr>
        <b/>
        <sz val="8"/>
        <rFont val="Arial Cyr"/>
        <charset val="204"/>
      </rPr>
      <t xml:space="preserve"> N</t>
    </r>
    <r>
      <rPr>
        <sz val="8"/>
        <rFont val="Arial Cyr"/>
        <charset val="204"/>
      </rPr>
      <t xml:space="preserve"> пользователей (одновременных подключений).
</t>
    </r>
    <r>
      <rPr>
        <i/>
        <sz val="8"/>
        <rFont val="Arial Cyr"/>
        <charset val="204"/>
      </rPr>
      <t>Прописывается в существующий USB-ключ или смарт-карту eToken PRO.</t>
    </r>
  </si>
  <si>
    <t>SDSNG3.x-AS/FS-25-L</t>
  </si>
  <si>
    <t>Дополнительные лицензии</t>
  </si>
  <si>
    <t>Цена</t>
  </si>
  <si>
    <t>Лицензия администратора Secret Disk Server NG.</t>
  </si>
  <si>
    <t>SDSNG3.x-Admin-L</t>
  </si>
  <si>
    <t>1-10</t>
  </si>
  <si>
    <r>
      <t xml:space="preserve">Дополнительная лицензия администратора Secret Disk Server NG.
</t>
    </r>
    <r>
      <rPr>
        <i/>
        <sz val="8"/>
        <rFont val="Arial"/>
        <family val="2"/>
        <charset val="204"/>
      </rPr>
      <t>Прописывается в существующий USB-ключ или смарт-карту eToken PRO.</t>
    </r>
  </si>
  <si>
    <t>10+</t>
  </si>
  <si>
    <t>SDSNG3.x-Admin-ET-L</t>
  </si>
  <si>
    <t>Обновления с предыдущей версии</t>
  </si>
  <si>
    <t>Лицензия на обновление Secret Disk Server 1.x до Secret Disk Server NG.</t>
  </si>
  <si>
    <t>SDSNG3.x-FS-UPG</t>
  </si>
  <si>
    <r>
      <t>Документация и ПО.</t>
    </r>
    <r>
      <rPr>
        <sz val="10"/>
        <rFont val="Arial"/>
        <family val="2"/>
        <charset val="204"/>
      </rPr>
      <t xml:space="preserve"> Цены указаны в USD, включают НДС (20%) и действуют только на территории Украины.</t>
    </r>
  </si>
  <si>
    <t>Комплект документации и дистрибутив Secret Disk Server NG на компакт-диске (Медиа-Кит).</t>
  </si>
  <si>
    <t>SDSNG3.x-MK</t>
  </si>
  <si>
    <r>
      <t>Для корпоративных пользователей или для поставки продукта с другими моделями USB-ключей.</t>
    </r>
    <r>
      <rPr>
        <sz val="8"/>
        <rFont val="Arial"/>
        <family val="2"/>
        <charset val="204"/>
      </rPr>
      <t xml:space="preserve">
Медиа-Кит, включающий печатную версию документации, дистрибутив на CD-диске и упаковочную коробку.</t>
    </r>
  </si>
  <si>
    <r>
      <t>Аксессуары.</t>
    </r>
    <r>
      <rPr>
        <sz val="10"/>
        <rFont val="Arial"/>
        <family val="2"/>
        <charset val="204"/>
      </rPr>
      <t xml:space="preserve"> Цены указаны в USD, включают НДС (20%) и действуют только на территории Украины.</t>
    </r>
  </si>
  <si>
    <t>Устройство "Красная кнопка" для подачи сигнала "тревога"</t>
  </si>
  <si>
    <t>ACS-ALRM-COM White</t>
  </si>
  <si>
    <t>Устройство для подачи сигнала "тревога". Подключается к последовательному порту рабочего места администратора или сервера. Только для работы с Secret Disk Server NG.</t>
  </si>
  <si>
    <t>Комплект для дистанционной подачи сигнала "тревога" по радиоканалу</t>
  </si>
  <si>
    <t>ACS-ALRM-SET</t>
  </si>
  <si>
    <t>Комплект для дистанционной подачи сигнала "тревога" Secret Disk Server NG. Поставка включает: радиоприемник (1шт.) с интерфейсом для подключения к последовательному порту рабочего места или сервера, радио-брелок (1шт.) и блок питания (1шт.).</t>
  </si>
  <si>
    <t>Радио-брелок</t>
  </si>
  <si>
    <t>ACS-ALRM-RES</t>
  </si>
  <si>
    <t>Радио-брелок с радиусом действия до 50 м.</t>
  </si>
  <si>
    <r>
      <rPr>
        <b/>
        <sz val="10"/>
        <rFont val="Arial"/>
        <family val="2"/>
        <charset val="204"/>
      </rPr>
      <t>Услуги.</t>
    </r>
    <r>
      <rPr>
        <sz val="10"/>
        <rFont val="Arial"/>
        <family val="2"/>
        <charset val="204"/>
      </rPr>
      <t xml:space="preserve"> Цены указаны в USD, включают НДС (20%), для Украины.</t>
    </r>
  </si>
  <si>
    <t>Время</t>
  </si>
  <si>
    <t>Выезд специалиста, консультация, установка и настройка Secret Disk Server NG.</t>
  </si>
  <si>
    <t>SDSNG32-CNS</t>
  </si>
  <si>
    <t>до 2-х часов</t>
  </si>
  <si>
    <r>
      <t xml:space="preserve">Выезд специалиста, консультации, установка и настройка  Secret Disk Server NG. Услуга оказывается только партнерами компании Aladdin. </t>
    </r>
    <r>
      <rPr>
        <i/>
        <sz val="8"/>
        <rFont val="Arial Cyr"/>
        <charset val="204"/>
      </rPr>
      <t>Указанная цена является рекомендованной для конечного пользователя. Она зависит от региона и может быть изменена партнером.</t>
    </r>
    <r>
      <rPr>
        <sz val="8"/>
        <rFont val="Arial Cyr"/>
        <charset val="204"/>
      </rPr>
      <t xml:space="preserve"> </t>
    </r>
  </si>
  <si>
    <t>Дополнительные услуги и консультации.</t>
  </si>
  <si>
    <t>SDSNG32-ADDCNS</t>
  </si>
  <si>
    <t>1 час</t>
  </si>
  <si>
    <r>
      <t xml:space="preserve">Дополнительные услуги и консультации специалиста, обучение, решение возникших проблем. Услуга оказывается только партнерами компании Aladdin. </t>
    </r>
    <r>
      <rPr>
        <i/>
        <sz val="8"/>
        <rFont val="Arial Cyr"/>
        <charset val="204"/>
      </rPr>
      <t>Указанная цена является рекомендованной для конечного пользователя. Она зависит от региона и может быть изменена партнером.</t>
    </r>
  </si>
  <si>
    <t xml:space="preserve">Годовая техническая поддержка </t>
  </si>
  <si>
    <t>SDSNG32-SUP</t>
  </si>
  <si>
    <r>
      <t>15%</t>
    </r>
    <r>
      <rPr>
        <sz val="9"/>
        <rFont val="Verdana"/>
        <family val="2"/>
        <charset val="204"/>
      </rPr>
      <t xml:space="preserve"> от суммы поставки</t>
    </r>
  </si>
  <si>
    <t>USB-ключи и смарт-карты eToken</t>
  </si>
  <si>
    <t>Для корпоративных и гос. заказчиков</t>
  </si>
  <si>
    <r>
      <t xml:space="preserve">USB-ключи eToken. </t>
    </r>
    <r>
      <rPr>
        <sz val="11"/>
        <rFont val="Arial"/>
        <family val="2"/>
        <charset val="204"/>
      </rPr>
      <t>Цены указаны в USD, включают НДС и действуют только на территории Украины.</t>
    </r>
  </si>
  <si>
    <t>eToken PRO</t>
  </si>
  <si>
    <t>Кол-во</t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</si>
  <si>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>с объемом защищенной памяти 32KБ.</t>
    </r>
  </si>
  <si>
    <t>eToken PRO/32K</t>
  </si>
  <si>
    <t>1–1 000</t>
  </si>
  <si>
    <r>
      <t xml:space="preserve">Электронный USB-ключ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использования. Объем защищенной памяти – 32КБ. Рекомендуется для использования только в существующих проектах (допоставка)</t>
    </r>
  </si>
  <si>
    <t>1 001+</t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</si>
  <si>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>с объемом защищенной памяти 64KБ.</t>
    </r>
  </si>
  <si>
    <t>eToken PRO/64K</t>
  </si>
  <si>
    <r>
      <t xml:space="preserve">Электронный USB-ключ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использования. Объем защищенной памяти – 64КБ. Рекомендуется для использования только в существующих проектах (допоставка)</t>
    </r>
  </si>
  <si>
    <r>
      <t xml:space="preserve">Электронный USB-ключ
</t>
    </r>
    <r>
      <rPr>
        <b/>
        <sz val="9"/>
        <rFont val="Arial"/>
        <family val="2"/>
        <charset val="204"/>
      </rPr>
      <t xml:space="preserve">eToken PRO (Java) </t>
    </r>
    <r>
      <rPr>
        <sz val="9"/>
        <rFont val="Arial"/>
        <family val="2"/>
        <charset val="204"/>
      </rPr>
      <t>с объемом защищенной памяти 72KБ.</t>
    </r>
  </si>
  <si>
    <t>eToken PRO/72K/Java</t>
  </si>
  <si>
    <t>1–10</t>
  </si>
  <si>
    <r>
      <t xml:space="preserve">ЭлектронныйUSB-ключ </t>
    </r>
    <r>
      <rPr>
        <b/>
        <sz val="8"/>
        <rFont val="Arial"/>
        <family val="2"/>
        <charset val="204"/>
      </rPr>
      <t>eToken PRO (Java)</t>
    </r>
    <r>
      <rPr>
        <sz val="8"/>
        <rFont val="Arial"/>
        <family val="2"/>
        <charset val="204"/>
      </rPr>
      <t xml:space="preserve"> для корпоративного и персонального использования. 
Объем защищенной памяти – 72КБ. Рекомендуется для использования только в новых проектах. Не желательно "смешивать" в одном проекте (инфраструктуре) модели PRO и PRO (Java).</t>
    </r>
  </si>
  <si>
    <t>11–500</t>
  </si>
  <si>
    <t>501-1 000</t>
  </si>
  <si>
    <t>1 001-5 000</t>
  </si>
  <si>
    <t>5 000-10 000</t>
  </si>
  <si>
    <t>10 000+</t>
  </si>
  <si>
    <t>eToken NG-FLASH</t>
  </si>
  <si>
    <r>
      <t xml:space="preserve">Электронный USB-ключ 
</t>
    </r>
    <r>
      <rPr>
        <b/>
        <sz val="9"/>
        <rFont val="Arial"/>
        <family val="2"/>
        <charset val="204"/>
      </rPr>
      <t>eToken NG-FLASH</t>
    </r>
    <r>
      <rPr>
        <sz val="9"/>
        <rFont val="Arial"/>
        <family val="2"/>
        <charset val="204"/>
      </rPr>
      <t xml:space="preserve"> с объемом защищенной памяти 64KБ c модулем Flash-памяти объемом  </t>
    </r>
    <r>
      <rPr>
        <b/>
        <sz val="9"/>
        <rFont val="Arial"/>
        <family val="2"/>
        <charset val="204"/>
      </rPr>
      <t>N</t>
    </r>
    <r>
      <rPr>
        <sz val="9"/>
        <rFont val="Arial"/>
        <family val="2"/>
        <charset val="204"/>
      </rPr>
      <t>.</t>
    </r>
  </si>
  <si>
    <t>N = 256 MБ</t>
  </si>
  <si>
    <t>eToken NG-FLASH/64K/256MB</t>
  </si>
  <si>
    <r>
      <t xml:space="preserve">Электронный USB-ключ </t>
    </r>
    <r>
      <rPr>
        <b/>
        <sz val="8"/>
        <rFont val="Arial"/>
        <family val="2"/>
        <charset val="204"/>
      </rPr>
      <t>eToken NG-FLASH</t>
    </r>
    <r>
      <rPr>
        <sz val="8"/>
        <rFont val="Arial"/>
        <family val="2"/>
        <charset val="204"/>
      </rPr>
      <t xml:space="preserve"> для корпоративного и персонального использования. 
Объем защищенной памяти – 64КБ. 
Объем интегрированного модуля Flash-памяти </t>
    </r>
    <r>
      <rPr>
        <b/>
        <sz val="8"/>
        <rFont val="Arial"/>
        <family val="2"/>
        <charset val="204"/>
      </rPr>
      <t>N</t>
    </r>
    <r>
      <rPr>
        <sz val="8"/>
        <rFont val="Arial"/>
        <family val="2"/>
        <charset val="204"/>
      </rPr>
      <t>.</t>
    </r>
  </si>
  <si>
    <t>N = 512 MБ</t>
  </si>
  <si>
    <t>eToken NG-FLASH/64K/512MB</t>
  </si>
  <si>
    <t>N = 1 ГБ</t>
  </si>
  <si>
    <t>eToken NG-FLASH/64K/1GB</t>
  </si>
  <si>
    <t>N = 2 ГБ</t>
  </si>
  <si>
    <t>eToken NG-FLASH/64K/2GB</t>
  </si>
  <si>
    <t>N = 4 ГБ</t>
  </si>
  <si>
    <t>eToken NG-FLASH/64K/4GB</t>
  </si>
  <si>
    <r>
      <t xml:space="preserve">Электронный USB-ключ 
</t>
    </r>
    <r>
      <rPr>
        <b/>
        <sz val="9"/>
        <rFont val="Arial"/>
        <family val="2"/>
        <charset val="204"/>
      </rPr>
      <t>eToken NG-FLASH (Java)</t>
    </r>
    <r>
      <rPr>
        <sz val="9"/>
        <rFont val="Arial"/>
        <family val="2"/>
        <charset val="204"/>
      </rPr>
      <t xml:space="preserve"> с объемом защищенной памяти 72KБ c модулем Flash-памяти объемом</t>
    </r>
    <r>
      <rPr>
        <b/>
        <sz val="9"/>
        <rFont val="Arial"/>
        <family val="2"/>
        <charset val="204"/>
      </rPr>
      <t xml:space="preserve"> N.</t>
    </r>
    <r>
      <rPr>
        <sz val="9"/>
        <rFont val="Arial"/>
        <family val="2"/>
        <charset val="204"/>
      </rPr>
      <t xml:space="preserve"> </t>
    </r>
    <r>
      <rPr>
        <b/>
        <i/>
        <sz val="9"/>
        <color indexed="16"/>
        <rFont val="Arial"/>
        <family val="2"/>
        <charset val="204"/>
      </rPr>
      <t>Новинка!</t>
    </r>
  </si>
  <si>
    <t>eToken NG-FLASH/72K/Java/512MB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</si>
  <si>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NG-FLASH (Java) </t>
    </r>
    <r>
      <rPr>
        <sz val="8"/>
        <rFont val="Arial"/>
        <family val="2"/>
        <charset val="204"/>
      </rPr>
      <t xml:space="preserve">для корпоративного и персонального использования. 
Объем защищенной памяти – 72КБ. 
Объем интегрированного модуля Flash-памяти </t>
    </r>
    <r>
      <rPr>
        <b/>
        <sz val="8"/>
        <rFont val="Arial"/>
        <family val="2"/>
        <charset val="204"/>
      </rPr>
      <t>N.</t>
    </r>
  </si>
  <si>
    <t>eToken NG-FLASH/72K/Java/1GB</t>
  </si>
  <si>
    <t>eToken NG-FLASH/72K/Java/2GB</t>
  </si>
  <si>
    <t>eToken NG-FLASH/72K/Java/4GB</t>
  </si>
  <si>
    <t>eToken NG-OTP*</t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</si>
  <si>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NG-OTP </t>
    </r>
    <r>
      <rPr>
        <sz val="9"/>
        <rFont val="Arial"/>
        <family val="2"/>
        <charset val="204"/>
      </rPr>
      <t>с объемом защищенной памяти 32KБ.</t>
    </r>
  </si>
  <si>
    <t>eToken NG-OTP/32K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</si>
  <si>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NG-OTP </t>
    </r>
    <r>
      <rPr>
        <sz val="8"/>
        <rFont val="Arial"/>
        <family val="2"/>
        <charset val="204"/>
      </rPr>
      <t>для корпоративного и персонального использования с встроенным генератором одноразовых паролей. Объем защищенной памяти – 32КБ.</t>
    </r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</si>
  <si>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NG-OTP </t>
    </r>
    <r>
      <rPr>
        <sz val="9"/>
        <rFont val="Arial"/>
        <family val="2"/>
        <charset val="204"/>
      </rPr>
      <t>с объемом защищенной памяти 64KБ.</t>
    </r>
  </si>
  <si>
    <t>eToken NG-OTP/64K</t>
  </si>
  <si>
    <r>
      <t xml:space="preserve">Электронный USB-ключ </t>
    </r>
    <r>
      <rPr>
        <b/>
        <sz val="8"/>
        <rFont val="Arial"/>
        <family val="2"/>
        <charset val="204"/>
      </rPr>
      <t>eToken NG-OTP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встроенным генератором одноразовых паролей. Объем защищенной памяти – 64КБ.</t>
    </r>
  </si>
  <si>
    <t>eToken PASS*</t>
  </si>
  <si>
    <r>
      <rPr>
        <b/>
        <sz val="9"/>
        <rFont val="Arial"/>
        <family val="2"/>
        <charset val="204"/>
      </rPr>
      <t>eToken PASS</t>
    </r>
    <r>
      <rPr>
        <sz val="9"/>
        <rFont val="Arial"/>
        <family val="2"/>
        <charset val="204"/>
      </rPr>
      <t xml:space="preserve"> для генерации одноразовых паролей.</t>
    </r>
  </si>
  <si>
    <t>eToken PASS</t>
  </si>
  <si>
    <r>
      <t xml:space="preserve">Генератор одноразовых паролей </t>
    </r>
    <r>
      <rPr>
        <b/>
        <sz val="8"/>
        <rFont val="Arial"/>
        <family val="2"/>
        <charset val="204"/>
      </rPr>
      <t>eToken PASS</t>
    </r>
    <r>
      <rPr>
        <sz val="8"/>
        <rFont val="Arial"/>
        <family val="2"/>
        <charset val="204"/>
      </rPr>
      <t>. Предназначен для автономной работы без подключения к компьютеру.</t>
    </r>
  </si>
  <si>
    <t>1 000+</t>
  </si>
  <si>
    <r>
      <t xml:space="preserve">Смарт-карты eToken PRO. </t>
    </r>
    <r>
      <rPr>
        <sz val="11"/>
        <rFont val="Arial"/>
        <family val="2"/>
        <charset val="204"/>
      </rPr>
      <t>Цены указаны в USD, включают НДС и действуют только на территории Украины.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</si>
  <si>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32KБ.</t>
    </r>
  </si>
  <si>
    <t>eToken PRO/SC</t>
  </si>
  <si>
    <r>
      <t>Смарт-карта</t>
    </r>
    <r>
      <rPr>
        <b/>
        <sz val="8"/>
        <rFont val="Arial"/>
        <family val="2"/>
        <charset val="204"/>
      </rPr>
      <t xml:space="preserve"> 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использования. Объем защищенной памяти – 32КБ.</t>
    </r>
  </si>
  <si>
    <r>
      <t>Смарт-карта</t>
    </r>
    <r>
      <rPr>
        <b/>
        <sz val="9"/>
        <rFont val="Arial"/>
        <family val="2"/>
        <charset val="204"/>
      </rPr>
      <t xml:space="preserve"> eToken PRO</t>
    </r>
    <r>
      <rPr>
        <sz val="9"/>
        <rFont val="Arial"/>
        <family val="2"/>
        <charset val="204"/>
      </rPr>
      <t xml:space="preserve"> с объемом защищенной памяти 64KБ.</t>
    </r>
  </si>
  <si>
    <t>eToken PRO/SC/64K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</si>
  <si>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использования. Объем защищенной памяти – 64КБ.</t>
    </r>
  </si>
  <si>
    <r>
      <t xml:space="preserve">Смарт-карта </t>
    </r>
    <r>
      <rPr>
        <b/>
        <sz val="9"/>
        <rFont val="Arial"/>
        <family val="2"/>
        <charset val="204"/>
      </rPr>
      <t>eToken PRO (Java</t>
    </r>
    <r>
      <rPr>
        <sz val="9"/>
        <rFont val="Arial"/>
        <family val="2"/>
        <charset val="204"/>
      </rPr>
      <t xml:space="preserve">) с объемом защищенной памяти 72KБ. </t>
    </r>
    <r>
      <rPr>
        <b/>
        <i/>
        <sz val="9"/>
        <color indexed="16"/>
        <rFont val="Arial"/>
        <family val="2"/>
        <charset val="204"/>
      </rPr>
      <t>Новинка!</t>
    </r>
  </si>
  <si>
    <t>eToken PRO/SC/72K/Java</t>
  </si>
  <si>
    <r>
      <t xml:space="preserve">Смарт-карта </t>
    </r>
    <r>
      <rPr>
        <b/>
        <sz val="8"/>
        <rFont val="Arial"/>
        <family val="2"/>
        <charset val="204"/>
      </rPr>
      <t>eToken PRO (Java)</t>
    </r>
    <r>
      <rPr>
        <sz val="8"/>
        <rFont val="Arial"/>
        <family val="2"/>
        <charset val="204"/>
      </rPr>
      <t xml:space="preserve"> для корпоративного и персонального использования. Объем защищенной памяти – 72КБ.</t>
    </r>
  </si>
  <si>
    <r>
      <rPr>
        <b/>
        <sz val="11"/>
        <rFont val="Arial"/>
        <family val="2"/>
        <charset val="204"/>
      </rPr>
      <t>Услуги**</t>
    </r>
    <r>
      <rPr>
        <b/>
        <sz val="10"/>
        <rFont val="Arial"/>
        <family val="2"/>
        <charset val="204"/>
      </rPr>
      <t>.</t>
    </r>
    <r>
      <rPr>
        <sz val="10"/>
        <rFont val="Arial"/>
        <family val="2"/>
        <charset val="204"/>
      </rPr>
      <t xml:space="preserve"> Цены указаны в USD, включают НДС (20%) и действуют только на территории Украины.</t>
    </r>
  </si>
  <si>
    <r>
      <rPr>
        <b/>
        <sz val="10"/>
        <rFont val="Arial"/>
        <family val="2"/>
        <charset val="204"/>
      </rPr>
      <t>Нанесение логотипа</t>
    </r>
    <r>
      <rPr>
        <sz val="10"/>
        <rFont val="Arial"/>
        <family val="2"/>
        <charset val="204"/>
      </rPr>
      <t xml:space="preserve"> на корпус USB-ключей eToken. </t>
    </r>
    <r>
      <rPr>
        <b/>
        <i/>
        <sz val="10"/>
        <color indexed="16"/>
        <rFont val="Arial"/>
        <family val="2"/>
        <charset val="204"/>
      </rPr>
      <t>Новинка!</t>
    </r>
  </si>
  <si>
    <t xml:space="preserve">Нанесение рельефного логотипа заказчика на корпус USB-ключа eToken.** </t>
  </si>
  <si>
    <t xml:space="preserve"> Цены, условия и срок поставки уточняйте у менеджера.</t>
  </si>
  <si>
    <t xml:space="preserve">Стоимость услуги зависит от модели USB-ключа eToken. В цену включается подготовка и настройка производства, дополнительный платеж за нанесение логотипа на каждый ключ eToken. Минимальная партия заказа - 1000 штук.  </t>
  </si>
  <si>
    <t xml:space="preserve">Нанесение логотипа заказчика на корпус USB-ключа eToken методом тампопечати.** </t>
  </si>
  <si>
    <t xml:space="preserve">Стоимость услуги зависит от модели USB-ключа eToken и количества цветов в логотипе. В цену включается подготовка и настройка производства, дополнительный платеж за нанесение логотипа на каждый ключ eToken. Минимальная партия заказа - 1000 штук.  </t>
  </si>
  <si>
    <r>
      <rPr>
        <b/>
        <sz val="10"/>
        <rFont val="Arial"/>
        <family val="2"/>
        <charset val="204"/>
      </rPr>
      <t>Выбор цвета</t>
    </r>
    <r>
      <rPr>
        <sz val="10"/>
        <rFont val="Arial"/>
        <family val="2"/>
        <charset val="204"/>
      </rPr>
      <t xml:space="preserve"> корпуса USB-ключей eToken. </t>
    </r>
    <r>
      <rPr>
        <b/>
        <i/>
        <sz val="10"/>
        <color indexed="16"/>
        <rFont val="Arial"/>
        <family val="2"/>
        <charset val="204"/>
      </rPr>
      <t>Новинка!</t>
    </r>
  </si>
  <si>
    <t>Выбор одного из предустановленных цветов корпуса USB-ключей eToken.</t>
  </si>
  <si>
    <t>ET-COLOR</t>
  </si>
  <si>
    <t xml:space="preserve">Единовременный платеж за подготовку производства устройств. Стандартный цвет корпуса eToken – синий. Использование данной услуги позволяет заказывать eToken в корпусе следующих цветов: красный, фиолетовый, зеленый, черный. Минимальная партия заказа 500 шт.
</t>
  </si>
  <si>
    <t>* Для работы с одноразовыми паролями необходима система eToken TMS версии 2.0 или выше.</t>
  </si>
  <si>
    <t>** Если не указано обратное, каждая услуга подразумевает два платежа – за подготовку производства и за каждое устройство, произведенное со специальными настройками.</t>
  </si>
  <si>
    <t>Электронные ключи и смарт-карты eToken 
с имплантированной RFID-меткой для использования в системах контроля доступа в помещения</t>
  </si>
  <si>
    <r>
      <t xml:space="preserve">USB-ключи eToken с RFID-метками*. </t>
    </r>
    <r>
      <rPr>
        <sz val="11"/>
        <rFont val="Arial"/>
        <family val="2"/>
        <charset val="204"/>
      </rPr>
      <t>Цены указаны в USD, включают НДС и действуют только на территории Украины.</t>
    </r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</si>
  <si>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 xml:space="preserve">с объемом защищенной памяти 32KБ с RFID-меткой </t>
    </r>
    <r>
      <rPr>
        <b/>
        <sz val="9"/>
        <rFont val="Arial"/>
        <family val="2"/>
        <charset val="204"/>
      </rPr>
      <t>Ангстрем</t>
    </r>
    <r>
      <rPr>
        <sz val="9"/>
        <rFont val="Arial"/>
        <family val="2"/>
        <charset val="204"/>
      </rPr>
      <t>.</t>
    </r>
  </si>
  <si>
    <t>eToken PRO/32K RM-ANG</t>
  </si>
  <si>
    <t>1–100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</si>
  <si>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PRO </t>
    </r>
    <r>
      <rPr>
        <sz val="8"/>
        <rFont val="Arial"/>
        <family val="2"/>
        <charset val="204"/>
      </rPr>
      <t xml:space="preserve">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БИМ 002 </t>
    </r>
    <r>
      <rPr>
        <sz val="8"/>
        <rFont val="Arial"/>
        <family val="2"/>
        <charset val="204"/>
      </rPr>
      <t>(13.56 МГц). Объем защищенной памяти – 32КБ.</t>
    </r>
  </si>
  <si>
    <t>101-1000</t>
  </si>
  <si>
    <t>1001+</t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</si>
  <si>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 xml:space="preserve">с объемом защищенной памяти 32KБ с RFID-меткой </t>
    </r>
    <r>
      <rPr>
        <b/>
        <sz val="9"/>
        <rFont val="Arial"/>
        <family val="2"/>
        <charset val="204"/>
      </rPr>
      <t>EM-Marine</t>
    </r>
    <r>
      <rPr>
        <sz val="9"/>
        <rFont val="Arial"/>
        <family val="2"/>
        <charset val="204"/>
      </rPr>
      <t>.</t>
    </r>
  </si>
  <si>
    <t>eToken PRO/32K RM-EMM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</si>
  <si>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PRO </t>
    </r>
    <r>
      <rPr>
        <sz val="8"/>
        <rFont val="Arial"/>
        <family val="2"/>
        <charset val="204"/>
      </rPr>
      <t xml:space="preserve">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EM-Marine </t>
    </r>
    <r>
      <rPr>
        <sz val="8"/>
        <rFont val="Arial"/>
        <family val="2"/>
        <charset val="204"/>
      </rPr>
      <t>(125 КГц). Объем защищенной памяти – 32КБ.</t>
    </r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</si>
  <si>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 xml:space="preserve">с объемом защищенной памяти 32KБ с RFID-меткой </t>
    </r>
    <r>
      <rPr>
        <b/>
        <sz val="9"/>
        <rFont val="Arial"/>
        <family val="2"/>
        <charset val="204"/>
      </rPr>
      <t>HID</t>
    </r>
    <r>
      <rPr>
        <sz val="9"/>
        <rFont val="Arial"/>
        <family val="2"/>
        <charset val="204"/>
      </rPr>
      <t>.</t>
    </r>
  </si>
  <si>
    <t>eToken PRO/32K RM-HID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</si>
  <si>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PRO </t>
    </r>
    <r>
      <rPr>
        <sz val="8"/>
        <rFont val="Arial"/>
        <family val="2"/>
        <charset val="204"/>
      </rPr>
      <t xml:space="preserve">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HID </t>
    </r>
    <r>
      <rPr>
        <sz val="8"/>
        <rFont val="Arial"/>
        <family val="2"/>
        <charset val="204"/>
      </rPr>
      <t>(125 КГц). Объем защищенной памяти – 32КБ.</t>
    </r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</si>
  <si>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 xml:space="preserve">с объемом защищенной памяти 64KБ с RFID-меткой </t>
    </r>
    <r>
      <rPr>
        <b/>
        <sz val="9"/>
        <rFont val="Arial"/>
        <family val="2"/>
        <charset val="204"/>
      </rPr>
      <t>Ангстрем</t>
    </r>
    <r>
      <rPr>
        <sz val="9"/>
        <rFont val="Arial"/>
        <family val="2"/>
        <charset val="204"/>
      </rPr>
      <t>.</t>
    </r>
  </si>
  <si>
    <t>eToken PRO/64K RM-ANG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</si>
  <si>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PRO </t>
    </r>
    <r>
      <rPr>
        <sz val="8"/>
        <rFont val="Arial"/>
        <family val="2"/>
        <charset val="204"/>
      </rPr>
      <t xml:space="preserve">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БИМ 002 </t>
    </r>
    <r>
      <rPr>
        <sz val="8"/>
        <rFont val="Arial"/>
        <family val="2"/>
        <charset val="204"/>
      </rPr>
      <t>(13.56 МГц). Объем защищенной памяти – 64КБ.</t>
    </r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</si>
  <si>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 xml:space="preserve">с объемом защищенной памяти 64KБ с RFID-меткой </t>
    </r>
    <r>
      <rPr>
        <b/>
        <sz val="9"/>
        <rFont val="Arial"/>
        <family val="2"/>
        <charset val="204"/>
      </rPr>
      <t>EM-Marine</t>
    </r>
    <r>
      <rPr>
        <sz val="9"/>
        <rFont val="Arial"/>
        <family val="2"/>
        <charset val="204"/>
      </rPr>
      <t>.</t>
    </r>
  </si>
  <si>
    <t>eToken PRO/64K RM-EMM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</si>
  <si>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PRO </t>
    </r>
    <r>
      <rPr>
        <sz val="8"/>
        <rFont val="Arial"/>
        <family val="2"/>
        <charset val="204"/>
      </rPr>
      <t xml:space="preserve">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EM-Marine </t>
    </r>
    <r>
      <rPr>
        <sz val="8"/>
        <rFont val="Arial"/>
        <family val="2"/>
        <charset val="204"/>
      </rPr>
      <t>(125 КГц). Объем защищенной памяти – 64КБ.</t>
    </r>
  </si>
  <si>
    <r>
      <t xml:space="preserve">Электронный USB-ключ 
</t>
    </r>
    <r>
      <rPr>
        <b/>
        <sz val="9"/>
        <rFont val="Arial"/>
        <family val="2"/>
        <charset val="204"/>
      </rPr>
      <t xml:space="preserve">eToken PRO </t>
    </r>
    <r>
      <rPr>
        <sz val="9"/>
        <rFont val="Arial"/>
        <family val="2"/>
        <charset val="204"/>
      </rPr>
      <t xml:space="preserve">с объемом защищенной памяти 64KБ с RFID-меткой </t>
    </r>
    <r>
      <rPr>
        <b/>
        <sz val="9"/>
        <rFont val="Arial"/>
        <family val="2"/>
        <charset val="204"/>
      </rPr>
      <t>HID</t>
    </r>
    <r>
      <rPr>
        <sz val="9"/>
        <rFont val="Arial"/>
        <family val="2"/>
        <charset val="204"/>
      </rPr>
      <t>.</t>
    </r>
  </si>
  <si>
    <t>eToken PRO/64K RM-HID</t>
  </si>
  <si>
    <r>
      <t xml:space="preserve">Электронный USB-ключ </t>
    </r>
    <r>
      <rPr>
        <b/>
        <sz val="8"/>
        <rFont val="Arial"/>
        <family val="2"/>
        <charset val="204"/>
      </rPr>
      <t xml:space="preserve">eToken PRO </t>
    </r>
    <r>
      <rPr>
        <sz val="8"/>
        <rFont val="Arial"/>
        <family val="2"/>
        <charset val="204"/>
      </rPr>
      <t xml:space="preserve">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HID </t>
    </r>
    <r>
      <rPr>
        <sz val="8"/>
        <rFont val="Arial"/>
        <family val="2"/>
        <charset val="204"/>
      </rPr>
      <t>(125 КГц). Объем защищенной памяти – 64КБ.</t>
    </r>
  </si>
  <si>
    <t>Другие USB-ключи eToken</t>
  </si>
  <si>
    <t>USB-ключи eToken PRO (Java), NG-FLASH, NG-OTP, с встроенной RFID-меткой.</t>
  </si>
  <si>
    <t>1+</t>
  </si>
  <si>
    <t>Уточняйте условия у менеджера.</t>
  </si>
  <si>
    <t>USB-ключи eToken PRO (Java), NG-FLASH, NG-OTP с встроенной RFID-меткой.</t>
  </si>
  <si>
    <r>
      <t xml:space="preserve">Смарт-карты eToken PRO с RFID-метками**. </t>
    </r>
    <r>
      <rPr>
        <sz val="11"/>
        <rFont val="Arial"/>
        <family val="2"/>
        <charset val="204"/>
      </rPr>
      <t>Цены указаны в USD, включают НДС и действуют только на территории Украины.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</si>
  <si>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32KБ с RFID-меткой </t>
    </r>
    <r>
      <rPr>
        <b/>
        <sz val="9"/>
        <rFont val="Arial"/>
        <family val="2"/>
        <charset val="204"/>
      </rPr>
      <t>Ангстрем</t>
    </r>
    <r>
      <rPr>
        <sz val="9"/>
        <rFont val="Arial"/>
        <family val="2"/>
        <charset val="204"/>
      </rPr>
      <t>.</t>
    </r>
  </si>
  <si>
    <t>eToken PRO/SC RM-ANG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</si>
  <si>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БИМ 002</t>
    </r>
    <r>
      <rPr>
        <sz val="8"/>
        <rFont val="Arial"/>
        <family val="2"/>
        <charset val="204"/>
      </rPr>
      <t xml:space="preserve"> (13.56 МГц). Объем защищенной памяти – 32КБ.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</si>
  <si>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32KБ с RFID-меткой </t>
    </r>
    <r>
      <rPr>
        <b/>
        <sz val="9"/>
        <rFont val="Arial"/>
        <family val="2"/>
        <charset val="204"/>
      </rPr>
      <t>Bewator Cotag</t>
    </r>
    <r>
      <rPr>
        <sz val="9"/>
        <rFont val="Arial"/>
        <family val="2"/>
        <charset val="204"/>
      </rPr>
      <t>.</t>
    </r>
  </si>
  <si>
    <t>eToken PRO/SC RM-CTG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</si>
  <si>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</t>
    </r>
    <r>
      <rPr>
        <b/>
        <sz val="8"/>
        <rFont val="Arial"/>
        <family val="2"/>
        <charset val="204"/>
      </rPr>
      <t xml:space="preserve"> Bewator Cotag</t>
    </r>
    <r>
      <rPr>
        <sz val="8"/>
        <rFont val="Arial"/>
        <family val="2"/>
        <charset val="204"/>
      </rPr>
      <t xml:space="preserve"> (122/66 кГц). Объем защищенной памяти – 32КБ.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</si>
  <si>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32KБ с RFID-меткой </t>
    </r>
    <r>
      <rPr>
        <b/>
        <sz val="9"/>
        <rFont val="Arial"/>
        <family val="2"/>
        <charset val="204"/>
      </rPr>
      <t>EM-Marine</t>
    </r>
    <r>
      <rPr>
        <sz val="9"/>
        <rFont val="Arial"/>
        <family val="2"/>
        <charset val="204"/>
      </rPr>
      <t>.</t>
    </r>
  </si>
  <si>
    <t>eToken PRO/SC RM-EMM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</si>
  <si>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EM-Marine</t>
    </r>
    <r>
      <rPr>
        <sz val="8"/>
        <rFont val="Arial"/>
        <family val="2"/>
        <charset val="204"/>
      </rPr>
      <t xml:space="preserve"> (125 кГц). Объем защищенной памяти – 32КБ.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</si>
  <si>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32KБ с RFID-меткой </t>
    </r>
    <r>
      <rPr>
        <b/>
        <sz val="9"/>
        <rFont val="Arial"/>
        <family val="2"/>
        <charset val="204"/>
      </rPr>
      <t>HID</t>
    </r>
    <r>
      <rPr>
        <sz val="9"/>
        <rFont val="Arial"/>
        <family val="2"/>
        <charset val="204"/>
      </rPr>
      <t>.</t>
    </r>
  </si>
  <si>
    <t>eToken PRO/SC RM-HID</t>
  </si>
  <si>
    <r>
      <t xml:space="preserve">Смарт-карта eToken PRO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HID</t>
    </r>
    <r>
      <rPr>
        <sz val="8"/>
        <rFont val="Arial"/>
        <family val="2"/>
        <charset val="204"/>
      </rPr>
      <t xml:space="preserve"> (125 кГц). Объем защищенной памяти – 32КБ.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</si>
  <si>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32KБ с RFID-меткой </t>
    </r>
    <r>
      <rPr>
        <b/>
        <sz val="9"/>
        <rFont val="Arial"/>
        <family val="2"/>
        <charset val="204"/>
      </rPr>
      <t>Indala</t>
    </r>
    <r>
      <rPr>
        <sz val="9"/>
        <rFont val="Arial"/>
        <family val="2"/>
        <charset val="204"/>
      </rPr>
      <t>.</t>
    </r>
  </si>
  <si>
    <t>eToken PRO/SC RM-IND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</si>
  <si>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INDALA FlexISO</t>
    </r>
    <r>
      <rPr>
        <sz val="8"/>
        <rFont val="Arial"/>
        <family val="2"/>
        <charset val="204"/>
      </rPr>
      <t xml:space="preserve"> (125 кГц). Объем защищенной памяти – 32КБ.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</si>
  <si>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32KБ с RFID-меткой </t>
    </r>
    <r>
      <rPr>
        <b/>
        <sz val="9"/>
        <rFont val="Arial"/>
        <family val="2"/>
        <charset val="204"/>
      </rPr>
      <t>Mifare</t>
    </r>
    <r>
      <rPr>
        <sz val="9"/>
        <rFont val="Arial"/>
        <family val="2"/>
        <charset val="204"/>
      </rPr>
      <t>.</t>
    </r>
  </si>
  <si>
    <t>eToken PRO/SC RM-MFR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</si>
  <si>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Mifare Std 1k</t>
    </r>
    <r>
      <rPr>
        <sz val="8"/>
        <rFont val="Arial"/>
        <family val="2"/>
        <charset val="204"/>
      </rPr>
      <t xml:space="preserve"> (125 кГц). Объем защищенной памяти – 32КБ.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</si>
  <si>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64KБ с RFID-меткой </t>
    </r>
    <r>
      <rPr>
        <b/>
        <sz val="9"/>
        <rFont val="Arial"/>
        <family val="2"/>
        <charset val="204"/>
      </rPr>
      <t>Ангстрем</t>
    </r>
    <r>
      <rPr>
        <sz val="9"/>
        <rFont val="Arial"/>
        <family val="2"/>
        <charset val="204"/>
      </rPr>
      <t>.</t>
    </r>
  </si>
  <si>
    <t>eToken PRO/SC/64K RM-ANG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</si>
  <si>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БИМ 002 </t>
    </r>
    <r>
      <rPr>
        <sz val="8"/>
        <rFont val="Arial"/>
        <family val="2"/>
        <charset val="204"/>
      </rPr>
      <t>(13.56 МГц). Объем защищенной памяти – 64КБ.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</si>
  <si>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64KБ с RFID-меткой </t>
    </r>
    <r>
      <rPr>
        <b/>
        <sz val="9"/>
        <rFont val="Arial"/>
        <family val="2"/>
        <charset val="204"/>
      </rPr>
      <t>Bewator Cotag</t>
    </r>
    <r>
      <rPr>
        <sz val="9"/>
        <rFont val="Arial"/>
        <family val="2"/>
        <charset val="204"/>
      </rPr>
      <t>.</t>
    </r>
  </si>
  <si>
    <t>eToken PRO/SC/64K RM-CTG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</si>
  <si>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 xml:space="preserve">Bewator Cotag </t>
    </r>
    <r>
      <rPr>
        <sz val="8"/>
        <rFont val="Arial"/>
        <family val="2"/>
        <charset val="204"/>
      </rPr>
      <t>(122/66 кГц). Объем защищенной памяти – 64КБ.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</si>
  <si>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64KБ с RFID-меткой </t>
    </r>
    <r>
      <rPr>
        <b/>
        <sz val="9"/>
        <rFont val="Arial"/>
        <family val="2"/>
        <charset val="204"/>
      </rPr>
      <t>EM-Marine</t>
    </r>
    <r>
      <rPr>
        <sz val="9"/>
        <rFont val="Arial"/>
        <family val="2"/>
        <charset val="204"/>
      </rPr>
      <t>.</t>
    </r>
  </si>
  <si>
    <t>eToken PRO/SC/64K RM-EMM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</si>
  <si>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EM-Marine</t>
    </r>
    <r>
      <rPr>
        <sz val="8"/>
        <rFont val="Arial"/>
        <family val="2"/>
        <charset val="204"/>
      </rPr>
      <t xml:space="preserve"> (125 кГц). Объем защищенной памяти – 64КБ.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</si>
  <si>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64KБ с RFID-меткой </t>
    </r>
    <r>
      <rPr>
        <b/>
        <sz val="9"/>
        <rFont val="Arial"/>
        <family val="2"/>
        <charset val="204"/>
      </rPr>
      <t>HID</t>
    </r>
    <r>
      <rPr>
        <sz val="9"/>
        <rFont val="Arial"/>
        <family val="2"/>
        <charset val="204"/>
      </rPr>
      <t>.</t>
    </r>
  </si>
  <si>
    <t>eToken PRO/SC/64K RM-HID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</si>
  <si>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HID</t>
    </r>
    <r>
      <rPr>
        <sz val="8"/>
        <rFont val="Arial"/>
        <family val="2"/>
        <charset val="204"/>
      </rPr>
      <t xml:space="preserve"> (125 кГц). Объем защищенной памяти – 64КБ.</t>
    </r>
  </si>
  <si>
    <r>
      <t>Смарт-карта</t>
    </r>
    <r>
      <rPr>
        <b/>
        <sz val="9"/>
        <rFont val="Arial"/>
        <family val="2"/>
        <charset val="204"/>
      </rPr>
      <t xml:space="preserve"> eToken PRO</t>
    </r>
    <r>
      <rPr>
        <sz val="9"/>
        <rFont val="Arial"/>
        <family val="2"/>
        <charset val="204"/>
      </rPr>
      <t xml:space="preserve"> с объемом защищенной памяти 64KБ с RFID-меткой </t>
    </r>
    <r>
      <rPr>
        <b/>
        <sz val="9"/>
        <rFont val="Arial"/>
        <family val="2"/>
        <charset val="204"/>
      </rPr>
      <t>Indala</t>
    </r>
    <r>
      <rPr>
        <sz val="9"/>
        <rFont val="Arial"/>
        <family val="2"/>
        <charset val="204"/>
      </rPr>
      <t>.</t>
    </r>
  </si>
  <si>
    <t>eToken PRO/SC/64K RM-IND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</si>
  <si>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</t>
    </r>
    <r>
      <rPr>
        <b/>
        <sz val="8"/>
        <rFont val="Arial"/>
        <family val="2"/>
        <charset val="204"/>
      </rPr>
      <t xml:space="preserve"> INDALA FlexISO</t>
    </r>
    <r>
      <rPr>
        <sz val="8"/>
        <rFont val="Arial"/>
        <family val="2"/>
        <charset val="204"/>
      </rPr>
      <t xml:space="preserve"> (125 кГц). Объем защищенной памяти – 64КБ.</t>
    </r>
  </si>
  <si>
    <r>
      <t xml:space="preserve">Смарт-карта </t>
    </r>
    <r>
      <rPr>
        <b/>
        <sz val="9"/>
        <rFont val="Arial"/>
        <family val="2"/>
        <charset val="204"/>
      </rPr>
      <t>eToken PRO</t>
    </r>
    <r>
      <rPr>
        <sz val="9"/>
        <rFont val="Arial"/>
        <family val="2"/>
        <charset val="204"/>
      </rPr>
      <t xml:space="preserve"> с объемом защищенной памяти 64KБ с RFID-меткой </t>
    </r>
    <r>
      <rPr>
        <b/>
        <sz val="9"/>
        <rFont val="Arial"/>
        <family val="2"/>
        <charset val="204"/>
      </rPr>
      <t>Mifare</t>
    </r>
    <r>
      <rPr>
        <sz val="9"/>
        <rFont val="Arial"/>
        <family val="2"/>
        <charset val="204"/>
      </rPr>
      <t>.</t>
    </r>
  </si>
  <si>
    <t>eToken PRO/SC/64K RM-MFR</t>
  </si>
  <si>
    <r>
      <t xml:space="preserve">Смарт-карта </t>
    </r>
    <r>
      <rPr>
        <b/>
        <sz val="8"/>
        <rFont val="Arial"/>
        <family val="2"/>
        <charset val="204"/>
      </rPr>
      <t>eToken PRO</t>
    </r>
    <r>
      <rPr>
        <sz val="8"/>
        <rFont val="Arial"/>
        <family val="2"/>
        <charset val="204"/>
      </rPr>
      <t xml:space="preserve"> для корпоративного и персонального использования с RFID-меткой </t>
    </r>
    <r>
      <rPr>
        <b/>
        <sz val="8"/>
        <rFont val="Arial"/>
        <family val="2"/>
        <charset val="204"/>
      </rPr>
      <t>Mifare Std 1k</t>
    </r>
    <r>
      <rPr>
        <sz val="8"/>
        <rFont val="Arial"/>
        <family val="2"/>
        <charset val="204"/>
      </rPr>
      <t xml:space="preserve"> (125 кГц). Объем защищенной памяти – 64КБ.</t>
    </r>
  </si>
  <si>
    <t>eToken PRO/SC/72K</t>
  </si>
  <si>
    <r>
      <t xml:space="preserve">Смарт-карта </t>
    </r>
    <r>
      <rPr>
        <b/>
        <sz val="9"/>
        <rFont val="Arial"/>
        <family val="2"/>
        <charset val="204"/>
      </rPr>
      <t xml:space="preserve">eToken PRO (Java) </t>
    </r>
    <r>
      <rPr>
        <sz val="9"/>
        <rFont val="Arial"/>
        <family val="2"/>
        <charset val="204"/>
      </rPr>
      <t>с объемом защищенной памяти 72KБ с встроенной RFID-меткой.</t>
    </r>
  </si>
  <si>
    <r>
      <t xml:space="preserve">Смарт-карта </t>
    </r>
    <r>
      <rPr>
        <b/>
        <sz val="8"/>
        <rFont val="Arial"/>
        <family val="2"/>
        <charset val="204"/>
      </rPr>
      <t>eToken PRO (Java)</t>
    </r>
    <r>
      <rPr>
        <sz val="8"/>
        <rFont val="Arial"/>
        <family val="2"/>
        <charset val="204"/>
      </rPr>
      <t xml:space="preserve"> с объемом защищенной памяти 72KБ с встроенной RFID-меткой.</t>
    </r>
  </si>
  <si>
    <t>* Цена включает стоимость USB-ключа, RFID метки и ее имплантации. Если вам требуется eToken с другим типом пассивной RFID метки, пожалуйста, свяжитесь с офисом компании Aladdin. На заказ возможна поставка USB-ключей eToken PRO с RFID-метками Mifare std 1k (125 кГц), i-Code (13.56 МГц), INDALA (FlexISO) (125 кГц) и другими.</t>
  </si>
  <si>
    <t>** Цена включает стоимость чипа смарт-карты, RFID метки и ее имплантации. Если вам требуется eToken с другим типом пассивной RFID метки, пожалуйста, свяжитесь с офисом компании Aladdin. На заказ возможна поставка смарт-карт eToken PRO с RFID-метками i-Class (13.56 МГц), i-Code (13.56 МГц) и другими.</t>
  </si>
  <si>
    <t>Решения на базе eToken</t>
  </si>
  <si>
    <t>Для корпоративных и гос. Заказчиков</t>
  </si>
  <si>
    <t>Код</t>
  </si>
  <si>
    <r>
      <t>Продукты на базе eToken для аутентификации и хранения данных пользователей.</t>
    </r>
    <r>
      <rPr>
        <sz val="11"/>
        <rFont val="Arial"/>
        <family val="2"/>
        <charset val="204"/>
      </rPr>
      <t xml:space="preserve"> Цены указаны в USD и действуют только на территории Украины. С НДС.</t>
    </r>
  </si>
  <si>
    <t xml:space="preserve">Лицензии* </t>
  </si>
  <si>
    <t xml:space="preserve">Лицензия на использование eToken для Microsoft Windows 2000/XP/2003 (на организацию). </t>
  </si>
  <si>
    <t>BVS2003-L</t>
  </si>
  <si>
    <r>
      <t xml:space="preserve">Состав: Лицензия на использование. </t>
    </r>
    <r>
      <rPr>
        <sz val="8"/>
        <rFont val="Arial Cyr"/>
        <charset val="204"/>
      </rPr>
      <t xml:space="preserve"> Приобретается одна на организацию. Дополнительно необходимо приобрести ключ eToken. Количество eToken равно числу сотрудников организации - пользователей продукта.</t>
    </r>
  </si>
  <si>
    <r>
      <rPr>
        <b/>
        <sz val="8"/>
        <rFont val="Arial Cyr"/>
        <charset val="204"/>
      </rPr>
      <t>Состав: Лицензия на использование.</t>
    </r>
    <r>
      <rPr>
        <sz val="8"/>
        <rFont val="Arial Cyr"/>
        <charset val="204"/>
      </rPr>
      <t xml:space="preserve"> Лицензия на использование eToken Web Sign-On. Приобретается на каждое рабочее место. Дополнительно необходимо приобрести ключ eToken.</t>
    </r>
  </si>
  <si>
    <r>
      <t xml:space="preserve">Семейство продуктов eToken SecurLogon Business. </t>
    </r>
    <r>
      <rPr>
        <sz val="11"/>
        <rFont val="Arial"/>
        <family val="2"/>
        <charset val="204"/>
      </rPr>
      <t>Цены указаны в USD и действуют только на территории Украины. С НДС.</t>
    </r>
  </si>
  <si>
    <t xml:space="preserve">Лицензии </t>
  </si>
  <si>
    <t xml:space="preserve">Лицензия на использование защищенного клиента для Oracle на одном рабочем месте. </t>
  </si>
  <si>
    <t>ETSLORA-L</t>
  </si>
  <si>
    <r>
      <t xml:space="preserve">Состав: Лицензия на использование и Media Kit (один на партию). </t>
    </r>
    <r>
      <rPr>
        <sz val="8"/>
        <rFont val="Arial Cyr"/>
        <charset val="204"/>
      </rPr>
      <t>Лицензия на использование защищённого клиента для Oracle. Приобретается на каждое рабочее место. Дополнительно необходимо приобрести ключ eToken или указать уникальный ID-номера eToken, уже имеющийся у заказчика.</t>
    </r>
  </si>
  <si>
    <t>Лицензия на использование eToken SecurLogon для  SAP R/3 на одном рабочем месте.</t>
  </si>
  <si>
    <t>SLSAP-L</t>
  </si>
  <si>
    <r>
      <rPr>
        <b/>
        <sz val="8"/>
        <rFont val="Arial"/>
        <family val="2"/>
        <charset val="204"/>
      </rPr>
      <t>Состав:</t>
    </r>
    <r>
      <rPr>
        <sz val="8"/>
        <rFont val="Arial"/>
        <family val="2"/>
        <charset val="204"/>
      </rPr>
      <t xml:space="preserve"> </t>
    </r>
    <r>
      <rPr>
        <b/>
        <sz val="8"/>
        <rFont val="Arial"/>
        <family val="2"/>
        <charset val="204"/>
      </rPr>
      <t>Лицензия на использование и Media Kit (один на партию)</t>
    </r>
    <r>
      <rPr>
        <sz val="8"/>
        <rFont val="Arial"/>
        <family val="2"/>
        <charset val="204"/>
      </rPr>
      <t>. Лицензия на использование SecurLogon для SAP R/3. Приобретается на каждое рабочее место. Дополнительно необходимо приобрести ключ eToken или указать уникальный ID-номера eToken, уже имеющийся у заказчика.</t>
    </r>
  </si>
  <si>
    <r>
      <t xml:space="preserve">Средства разработки. </t>
    </r>
    <r>
      <rPr>
        <sz val="11"/>
        <rFont val="Arial"/>
        <family val="2"/>
        <charset val="204"/>
      </rPr>
      <t>Цены указаны в USD, включают НДС (20%) и действуют только на территории Украины.</t>
    </r>
  </si>
  <si>
    <r>
      <rPr>
        <b/>
        <sz val="9"/>
        <rFont val="Arial"/>
        <family val="2"/>
        <charset val="204"/>
      </rPr>
      <t>eToken Software Developer Kit</t>
    </r>
    <r>
      <rPr>
        <sz val="9"/>
        <rFont val="Arial"/>
        <family val="2"/>
        <charset val="204"/>
      </rPr>
      <t>. Стартовый комплект разработчика для реализации поддержки USB-ключей eToken на уровне приложения.</t>
    </r>
  </si>
  <si>
    <t>SDK-ET-SK</t>
  </si>
  <si>
    <r>
      <rPr>
        <b/>
        <sz val="9"/>
        <rFont val="Arial"/>
        <family val="2"/>
        <charset val="204"/>
      </rPr>
      <t>eToken PRO/SC Software Developer Kit</t>
    </r>
    <r>
      <rPr>
        <sz val="9"/>
        <rFont val="Arial"/>
        <family val="2"/>
        <charset val="204"/>
      </rPr>
      <t>. Стартовый комплект разработчика для реализации поддержки смарт-карт eToken на уровне приложения.</t>
    </r>
  </si>
  <si>
    <t>SDK-ET/SC-SK</t>
  </si>
  <si>
    <t>Комплект разработчика eToken SDK 4.5, включающий в себя документацию,  набор смарт-карт eToken PRO/SC, устройство чтения-записи смарт-карт Athena ASEDrive IIIe USB.</t>
  </si>
  <si>
    <r>
      <rPr>
        <b/>
        <sz val="9"/>
        <rFont val="Arial"/>
        <family val="2"/>
        <charset val="204"/>
      </rPr>
      <t>eToken Software Developer's Kit, упрощенная версия.</t>
    </r>
    <r>
      <rPr>
        <sz val="9"/>
        <rFont val="Arial"/>
        <family val="2"/>
        <charset val="204"/>
      </rPr>
      <t xml:space="preserve"> Стартовый комплект разработчика.</t>
    </r>
  </si>
  <si>
    <t>SDK-ET-Light</t>
  </si>
  <si>
    <t xml:space="preserve">eToken SDK версии 4.5, Light-версия. Состав комплекта: 1. eToken PRO/32K - 2 шт. 2. CD-ROM, включающий: eToken SDK для Microsoft Windows, Linux и  MAC OS, библиотеки, реализующие программные интерфейсы Microsoft CryptoAPI и PKCS#11, примеры работы с eToken в исходных кодах, другую подробную документацию. 3. Удлинительный USB-кабель с присоской. </t>
  </si>
  <si>
    <r>
      <rPr>
        <b/>
        <sz val="9"/>
        <rFont val="Arial"/>
        <family val="2"/>
        <charset val="204"/>
      </rPr>
      <t xml:space="preserve">eToken Промо-кит. </t>
    </r>
    <r>
      <rPr>
        <sz val="9"/>
        <rFont val="Arial"/>
        <family val="2"/>
        <charset val="204"/>
      </rPr>
      <t xml:space="preserve">Включает все модели ключей eToken, ознакомительные версии ПО, маркетинговые материалы. </t>
    </r>
    <r>
      <rPr>
        <b/>
        <sz val="9"/>
        <rFont val="Arial"/>
        <family val="2"/>
        <charset val="204"/>
      </rPr>
      <t>NFR</t>
    </r>
    <r>
      <rPr>
        <sz val="9"/>
        <rFont val="Arial"/>
        <family val="2"/>
        <charset val="204"/>
      </rPr>
      <t xml:space="preserve">. </t>
    </r>
    <r>
      <rPr>
        <b/>
        <i/>
        <sz val="9"/>
        <color indexed="16"/>
        <rFont val="Arial"/>
        <family val="2"/>
        <charset val="204"/>
      </rPr>
      <t>Новинка!</t>
    </r>
    <r>
      <rPr>
        <sz val="9"/>
        <rFont val="Arial"/>
        <family val="2"/>
        <charset val="204"/>
      </rPr>
      <t xml:space="preserve"> </t>
    </r>
  </si>
  <si>
    <t>ET-SB</t>
  </si>
  <si>
    <t>*</t>
  </si>
  <si>
    <t>Дистрибутив ПО и электронная версия документации скачиваются дополнительно. Для получения ссылки необходимо прислать запрос в компанию Aladdin. Полная версия продукта представлена ввиде базового комплекта.</t>
  </si>
  <si>
    <t>eToken TMS – система управления жизненным циклом ключей eToken</t>
  </si>
  <si>
    <t>Для корпоративного и гос. рынков</t>
  </si>
  <si>
    <r>
      <t xml:space="preserve">eToken TMS 2.0. </t>
    </r>
    <r>
      <rPr>
        <sz val="11"/>
        <rFont val="Arial"/>
        <family val="2"/>
        <charset val="204"/>
      </rPr>
      <t>Цены указаны в USD и действуют только на территории Украины. С НДС.</t>
    </r>
  </si>
  <si>
    <t xml:space="preserve">Лицензия на использование eToken TMS 2.0 и всех коннекторов для работы с внешними приложениями на серверах в рамках одного домена Microsoft Windows. </t>
  </si>
  <si>
    <t>ETTMS2-Serv-L</t>
  </si>
  <si>
    <r>
      <t>Серверная лицензия</t>
    </r>
    <r>
      <rPr>
        <sz val="8"/>
        <rFont val="Arial"/>
        <family val="2"/>
        <charset val="204"/>
      </rPr>
      <t xml:space="preserve"> для одного домена Microsoft Windows на использование системы централизованого управления жизненным циклом средств аутентификации пользователей eToken TMS 2.0. Включает лицензии на использование как всех существующих функций системы по работе с внешними приложениями (через "коннекторы"), так и вновь разрабатываемых. Серверная лиценция на eToken TMS 2.0 должна приобретаться отдельно для каждого домена (включая подчиненные). Приобретается единовременно и не имеет ограничений по времени использования. Включает </t>
    </r>
    <r>
      <rPr>
        <b/>
        <sz val="8"/>
        <rFont val="Arial"/>
        <family val="2"/>
        <charset val="204"/>
      </rPr>
      <t>Медиа-Кит:</t>
    </r>
    <r>
      <rPr>
        <sz val="8"/>
        <rFont val="Arial"/>
        <family val="2"/>
        <charset val="204"/>
      </rPr>
      <t xml:space="preserve"> дистрибутив eToken TMS 2.0 и электронную версию документации. </t>
    </r>
  </si>
  <si>
    <t>2-5*</t>
  </si>
  <si>
    <t>6+*</t>
  </si>
  <si>
    <t>Лицензия на использование eToken TMS 2.0 для одного пользователя на один год.</t>
  </si>
  <si>
    <t>ETTMS2-User-1Y-L</t>
  </si>
  <si>
    <t>10–100</t>
  </si>
  <si>
    <r>
      <t>Пользовательская лицензия</t>
    </r>
    <r>
      <rPr>
        <sz val="8"/>
        <rFont val="Arial"/>
        <family val="2"/>
        <charset val="204"/>
      </rPr>
      <t xml:space="preserve"> на использование системы eToken TMS 2.0 для одного пользователя </t>
    </r>
    <r>
      <rPr>
        <b/>
        <sz val="8"/>
        <rFont val="Arial"/>
        <family val="2"/>
        <charset val="204"/>
      </rPr>
      <t>на один год</t>
    </r>
    <r>
      <rPr>
        <sz val="8"/>
        <rFont val="Arial"/>
        <family val="2"/>
        <charset val="204"/>
      </rPr>
      <t xml:space="preserve">. </t>
    </r>
    <r>
      <rPr>
        <i/>
        <sz val="8"/>
        <rFont val="Arial"/>
        <family val="2"/>
        <charset val="204"/>
      </rPr>
      <t>По окончании срока действия должна продлеваться и оплачиваться ежегодно по количеству пользователей системы.</t>
    </r>
  </si>
  <si>
    <t>101–500</t>
  </si>
  <si>
    <t>501–1000</t>
  </si>
  <si>
    <t>Лицензия на использование eToken TMS 2.0 для одного пользователя на два года.</t>
  </si>
  <si>
    <t>ETTMS2-User-2Y-L</t>
  </si>
  <si>
    <r>
      <t>Пользовательская лицензия</t>
    </r>
    <r>
      <rPr>
        <sz val="8"/>
        <rFont val="Arial"/>
        <family val="2"/>
        <charset val="204"/>
      </rPr>
      <t xml:space="preserve"> на использование системы eToken TMS 2.0 для одного пользователя </t>
    </r>
    <r>
      <rPr>
        <b/>
        <sz val="8"/>
        <rFont val="Arial"/>
        <family val="2"/>
        <charset val="204"/>
      </rPr>
      <t>на два года</t>
    </r>
    <r>
      <rPr>
        <sz val="8"/>
        <rFont val="Arial"/>
        <family val="2"/>
        <charset val="204"/>
      </rPr>
      <t xml:space="preserve">. </t>
    </r>
    <r>
      <rPr>
        <i/>
        <sz val="8"/>
        <rFont val="Arial"/>
        <family val="2"/>
        <charset val="204"/>
      </rPr>
      <t>По окончании срока действия лицензия должна продлеваться и оплачиваться по количеству пользователей системы.</t>
    </r>
  </si>
  <si>
    <t>Лицензия на использование eToken TMS 2.0 для одного пользователя на три года.</t>
  </si>
  <si>
    <t>ETTMS2-User-3Y-L</t>
  </si>
  <si>
    <r>
      <t>Пользовательская лицензия</t>
    </r>
    <r>
      <rPr>
        <sz val="8"/>
        <rFont val="Arial"/>
        <family val="2"/>
        <charset val="204"/>
      </rPr>
      <t xml:space="preserve"> на использование системы eToken TMS 2.0 для одного пользователя </t>
    </r>
    <r>
      <rPr>
        <b/>
        <sz val="8"/>
        <rFont val="Arial"/>
        <family val="2"/>
        <charset val="204"/>
      </rPr>
      <t>на три года</t>
    </r>
    <r>
      <rPr>
        <sz val="8"/>
        <rFont val="Arial"/>
        <family val="2"/>
        <charset val="204"/>
      </rPr>
      <t xml:space="preserve">. </t>
    </r>
    <r>
      <rPr>
        <i/>
        <sz val="8"/>
        <rFont val="Arial"/>
        <family val="2"/>
        <charset val="204"/>
      </rPr>
      <t xml:space="preserve">По окончании срока действия лицензия должна продлеваться и оплачиваться по количеству пользователей системы. </t>
    </r>
    <r>
      <rPr>
        <b/>
        <i/>
        <sz val="8"/>
        <color indexed="16"/>
        <rFont val="Arial"/>
        <family val="2"/>
        <charset val="204"/>
      </rPr>
      <t>Рекомендуемый вариант.</t>
    </r>
  </si>
  <si>
    <t>Продление лицензии на использование eToken TMS 2.0 для одного пользователя на один год.</t>
  </si>
  <si>
    <t>ETTMS2-UUser-1Y-L</t>
  </si>
  <si>
    <r>
      <rPr>
        <b/>
        <sz val="8"/>
        <rFont val="Arial"/>
        <family val="2"/>
        <charset val="204"/>
      </rPr>
      <t xml:space="preserve">Продление пользовательской лицензии </t>
    </r>
    <r>
      <rPr>
        <sz val="8"/>
        <rFont val="Arial"/>
        <family val="2"/>
        <charset val="204"/>
      </rPr>
      <t xml:space="preserve">на использование системы eToken TMS 2.0 для одного пользователя </t>
    </r>
    <r>
      <rPr>
        <b/>
        <sz val="8"/>
        <rFont val="Arial"/>
        <family val="2"/>
        <charset val="204"/>
      </rPr>
      <t>на один год</t>
    </r>
    <r>
      <rPr>
        <sz val="8"/>
        <rFont val="Arial"/>
        <family val="2"/>
        <charset val="204"/>
      </rPr>
      <t xml:space="preserve">. </t>
    </r>
    <r>
      <rPr>
        <i/>
        <sz val="8"/>
        <rFont val="Arial"/>
        <family val="2"/>
        <charset val="204"/>
      </rPr>
      <t>По окончании срока действия лицензия должна продлеваться и оплачиваться ежегодно по количеству пользователей системы</t>
    </r>
    <r>
      <rPr>
        <sz val="8"/>
        <rFont val="Arial"/>
        <family val="2"/>
        <charset val="204"/>
      </rPr>
      <t>.</t>
    </r>
  </si>
  <si>
    <t>Обновление серверной лицензии на использование eToken TMS 2.0 после перераспределения пользователей между  доменами.</t>
  </si>
  <si>
    <t>ETTMS2-User-New-L</t>
  </si>
  <si>
    <r>
      <t>Обновление серверной лицензии</t>
    </r>
    <r>
      <rPr>
        <sz val="8"/>
        <rFont val="Arial"/>
        <family val="2"/>
        <charset val="204"/>
      </rPr>
      <t xml:space="preserve"> на использование eToken TMS 2.0 после изменения числа пользователей в домене, переносе пользователей между доменами. </t>
    </r>
    <r>
      <rPr>
        <i/>
        <sz val="8"/>
        <rFont val="Arial"/>
        <family val="2"/>
        <charset val="204"/>
      </rPr>
      <t>Обновляется и оплачивается отдельно для каждого домена (подчиненного домена).</t>
    </r>
  </si>
  <si>
    <t xml:space="preserve">Обновление лицензии на использование eToken TMS 2.0 и всех коннекторов на серверах после изменения имени домена. </t>
  </si>
  <si>
    <t>ETTMS2-Serv-New-L</t>
  </si>
  <si>
    <r>
      <t>Обновление серверной лицензии</t>
    </r>
    <r>
      <rPr>
        <sz val="8"/>
        <rFont val="Arial"/>
        <family val="2"/>
        <charset val="204"/>
      </rPr>
      <t xml:space="preserve"> на использование eToken TMS 2.0 и всех коннекторов на серверах после изменения имени домена. </t>
    </r>
    <r>
      <rPr>
        <i/>
        <sz val="8"/>
        <rFont val="Arial"/>
        <family val="2"/>
        <charset val="204"/>
      </rPr>
      <t xml:space="preserve">Обновляется и оплачивается отдельно для каждого домена (подчиненного домена). </t>
    </r>
  </si>
  <si>
    <t xml:space="preserve">Типовая установка и настройка eToken TMS 2.0 сертифицированным специалистом. </t>
  </si>
  <si>
    <t>ETTMS2-Install</t>
  </si>
  <si>
    <r>
      <t xml:space="preserve">Выезд сертифицированного специалиста к заказчику, типовая установка и настройка системы eToken TMS 2.0, демонстрация работы, проведение краткого тренинга для специалистов, консультации. Составление протокола о внедрении системы. Если для внедрения TMS 2.0 партнер привлекает сертифицированных специалистов компании Aladdin, то партнерская скидка на внедрение составляет 10%. Отдельно оплачиваются проезд и проживание специалиста. Расчетное время на проведение работ (при условии предварительной проработки плана внедрения) составляет 2 дня. </t>
    </r>
    <r>
      <rPr>
        <b/>
        <i/>
        <sz val="8"/>
        <color indexed="16"/>
        <rFont val="Arial"/>
        <family val="2"/>
        <charset val="204"/>
      </rPr>
      <t xml:space="preserve"> Для предприятий численностью до 500 раб. мест.</t>
    </r>
  </si>
  <si>
    <t>Миграция с eToken TMS 1.5 на TMS 2.0, выполняемая сертифицированным специалистом.</t>
  </si>
  <si>
    <t>ETTMS2-Migrate</t>
  </si>
  <si>
    <t>Выезд сертифицированного специалиста к заказчику, осуществление миграции с TMS 1.5 на TMS 2.0, настройка и демонстрация работы системы, проведение краткого тренинга для специалистов, консультации. Составление протокола о проведении миграции и внедрении системы TMS 2.0. Если для осуществления миграции партнер привлекает сертифицированных специалистов компании Aladdin, то партнерская скидка составляет 10%. Отдельно оплачиваются проезд и проживание специалиста. Расчетное время на проведение работ (при условии предварительной проработки плана миграции) составляет 6-10 часов.</t>
  </si>
  <si>
    <t>Пакет расширенной технической поддержки для системы eToken TMS 2.0 на один год для одного домена (только при внедрении сертифицированными специалистами).</t>
  </si>
  <si>
    <t>ETTMS2-Support-1</t>
  </si>
  <si>
    <r>
      <t xml:space="preserve">15% </t>
    </r>
    <r>
      <rPr>
        <sz val="9"/>
        <rFont val="Verdana"/>
        <family val="2"/>
        <charset val="204"/>
      </rPr>
      <t>от суммы поставки TMS 2.0</t>
    </r>
  </si>
  <si>
    <r>
      <t xml:space="preserve">Оперативная квалифицированная помощь и консультации сертифицированного специалиста с возможным выездом к заказчику для решения возникших проблем на месте, возможным прямым обращением в Aladdin и к разработчикам системы (до 4-х инцидентов в год). Срок действия – 1 год. Приобретается отдельно на каждый домен. </t>
    </r>
    <r>
      <rPr>
        <i/>
        <sz val="8"/>
        <rFont val="Arial"/>
        <family val="2"/>
        <charset val="204"/>
      </rPr>
      <t>Требуется предоставить протокол внедрения с указанием даты внедрения и имени сертифицированного специалиста.</t>
    </r>
  </si>
  <si>
    <t>Пакет расширенной технической поддержки для системы eToken TMS 2.0 на один год для одного домена (при внедрении несертифицированными специалистами).</t>
  </si>
  <si>
    <t>ETTMS2-Support-2</t>
  </si>
  <si>
    <r>
      <t xml:space="preserve">25% </t>
    </r>
    <r>
      <rPr>
        <sz val="9"/>
        <rFont val="Verdana"/>
        <family val="2"/>
        <charset val="204"/>
      </rPr>
      <t>от суммы поставки TMS 2.0</t>
    </r>
  </si>
  <si>
    <t xml:space="preserve">Оперативная квалифицированная помощь и консультации сертифицированного специалиста с возможным выездом к заказчику для решения возникших проблем на месте, возможным прямым обращением в Aladdin и к разработчикам системы (до 4-х инцидентов в год). Срок действия – 1 год. Приобретается отдельно на каждый домен. </t>
  </si>
  <si>
    <r>
      <t xml:space="preserve">* Только для подчиненных доменов. Например, основной домен имеет имя </t>
    </r>
    <r>
      <rPr>
        <i/>
        <sz val="8"/>
        <color indexed="18"/>
        <rFont val="Arial Cyr"/>
        <charset val="204"/>
      </rPr>
      <t>company.local</t>
    </r>
    <r>
      <rPr>
        <i/>
        <sz val="8"/>
        <rFont val="Arial Cyr"/>
        <charset val="204"/>
      </rPr>
      <t xml:space="preserve">, подчиненные домены – </t>
    </r>
    <r>
      <rPr>
        <i/>
        <sz val="8"/>
        <color indexed="18"/>
        <rFont val="Arial Cyr"/>
        <charset val="204"/>
      </rPr>
      <t>office1.company.local</t>
    </r>
    <r>
      <rPr>
        <i/>
        <sz val="8"/>
        <rFont val="Arial Cyr"/>
        <charset val="204"/>
      </rPr>
      <t xml:space="preserve"> и </t>
    </r>
    <r>
      <rPr>
        <i/>
        <sz val="8"/>
        <color indexed="18"/>
        <rFont val="Arial Cyr"/>
        <charset val="204"/>
      </rPr>
      <t>office2.company.local</t>
    </r>
  </si>
  <si>
    <t>** Серым цветом выделены позиции, планируемые к запуску в продажу с выходом соответствующих продуктов. Для заказа эти позиции пока не доступны.</t>
  </si>
  <si>
    <t>Карт-ридеры для смарт-карт</t>
  </si>
  <si>
    <t>Код продукта для заказа</t>
  </si>
  <si>
    <r>
      <t xml:space="preserve">Устройства для чтения смарт-карт (карт-ридеры). </t>
    </r>
    <r>
      <rPr>
        <sz val="10"/>
        <color indexed="8"/>
        <rFont val="Arial"/>
        <family val="2"/>
        <charset val="204"/>
      </rPr>
      <t>Цены указаны в USD, включают НДС (20%) и действуют только на территории Украины</t>
    </r>
    <r>
      <rPr>
        <b/>
        <sz val="10"/>
        <color indexed="8"/>
        <rFont val="Arial"/>
        <family val="2"/>
        <charset val="204"/>
      </rPr>
      <t>.</t>
    </r>
  </si>
  <si>
    <t>Для USB-порта</t>
  </si>
  <si>
    <t xml:space="preserve">ASEDrive IIIe USB. Внешний карт-ридер для USB-порта. </t>
  </si>
  <si>
    <t>ASEDrive III USB</t>
  </si>
  <si>
    <t>1-100</t>
  </si>
  <si>
    <t xml:space="preserve">ASEDrive IIIe USB Internal. Внутренний карт-ридер для USB-порта. </t>
  </si>
  <si>
    <t xml:space="preserve">ASEDrive III USB Internal </t>
  </si>
  <si>
    <t>Клавиатура со встроенным устройством чтения/записи смарт-карт ASEDrive IIIe KB USB.</t>
  </si>
  <si>
    <t>ASEDrive III KB USB</t>
  </si>
  <si>
    <t>Клавиатура со встроенным устройством чтения/записи смарт-карт ASEDrive IIIe KB USB черная</t>
  </si>
  <si>
    <t>ASEDrive III KB USB black</t>
  </si>
  <si>
    <t>Для последовательного порта (RS-232)</t>
  </si>
  <si>
    <t xml:space="preserve">ASEDrive IIIe SER. Внешний карт-ридер для последовательного порта RS-232. </t>
  </si>
  <si>
    <t>ASEDrive III SER</t>
  </si>
  <si>
    <t xml:space="preserve">ASEDrive IIIe SER Internal. Внутренний карт-ридер для последовательного порта RS-232. </t>
  </si>
  <si>
    <t>ASEDrive III SER Internal</t>
  </si>
  <si>
    <t>Клавиатура со встроенным устройством чтения/записи смарт-карт ASEDrive IIIe KB SER для последовательного порта RS-232.</t>
  </si>
  <si>
    <t>ASEDrive III KB SER</t>
  </si>
  <si>
    <t>Прочие</t>
  </si>
  <si>
    <t>SCR243 PCMCIA Reader. Карт-ридер в формате PCMCIA карты.</t>
  </si>
  <si>
    <t>SCR243 PCMCIA Reader</t>
  </si>
  <si>
    <t>Устройство чтения-записи SIM-карт ASEKey USB SIM в виде USB-брелка</t>
  </si>
  <si>
    <t>ASEKey USB SIM</t>
  </si>
  <si>
    <t>Аксессуары для электронных ключей
и смарт-карт eToken</t>
  </si>
  <si>
    <t>Для, SMB,  корпоративных и гос. заказчиков</t>
  </si>
  <si>
    <r>
      <t xml:space="preserve">Аксессуары. </t>
    </r>
    <r>
      <rPr>
        <sz val="11"/>
        <rFont val="Arial"/>
        <family val="2"/>
        <charset val="204"/>
      </rPr>
      <t>Цены указаны в USD, включают НДС (20%) и действуют только на территории Украины.</t>
    </r>
  </si>
  <si>
    <t>Фирменный удлинительный USB-кабель с присоской (Delux)</t>
  </si>
  <si>
    <t>ACS-USB-CBL-180</t>
  </si>
  <si>
    <t>Удлинительный USB-кабель с присоской для крепления к столу или к корпусу компьютера.</t>
  </si>
  <si>
    <t>Удлинительный USB-кабель для мобильных пользователей</t>
  </si>
  <si>
    <t>ACS-USB-CBL-KAT</t>
  </si>
  <si>
    <t>Удлинительный USB-кабель,  выполнен в виде катушки с вытягивающимися в две стороны проводом. Рекомендован для работы с ноутбуками.</t>
  </si>
  <si>
    <t xml:space="preserve">Переходник-трансформер для USB-порта </t>
  </si>
  <si>
    <t>ACS-USB-FLEX</t>
  </si>
  <si>
    <t>Переходник для USB-порта, позволяющий поворачиваться в трех плоскостях, что обеспечивает удобное подключение ключа eToken при работе с ноутбуками.</t>
  </si>
  <si>
    <t>Защитный чехол для USB-ключей</t>
  </si>
  <si>
    <t>ACS-USB-HOLD</t>
  </si>
  <si>
    <t>Пластиковый чехол для защиты ключей eToken от попадания в него частичек мусора, крошек, табака, а также от механических повреждений корпуса ключа.</t>
  </si>
  <si>
    <t>Фирменный шнурок с карабином</t>
  </si>
  <si>
    <t>ACS-CBL</t>
  </si>
  <si>
    <t>Брелок-держатель с натяжной струной</t>
  </si>
  <si>
    <t>ACS-DSS-С</t>
  </si>
  <si>
    <t>Брелок-держатель с натяжной струной.
Брелок с автоматически сматывающимся шнурком, оснащен клипсой (2 варианта на выбор)для крепления. Цвет: произвольный (по наличию на складе).</t>
  </si>
  <si>
    <t>Защитный чехол для смарт-карт</t>
  </si>
  <si>
    <t>ACS-SC-HOLD</t>
  </si>
  <si>
    <t>Защитный чехол для смарт-карт пластиковый. Цвет: произвольный (по наличию на складе).</t>
  </si>
  <si>
    <t xml:space="preserve">Помощь и консультации с выездом специалиста к заказчику (до 4 инцидентов в год). Услуга оказывается только партнерами компании Aladdin. </t>
  </si>
  <si>
    <t xml:space="preserve">Лицензия на использование eToken Network Logon на одном рабочем месте. </t>
  </si>
  <si>
    <t>ET-NL5-EU-L</t>
  </si>
  <si>
    <t>Корпоративная лицензия на использование eToken Network Logon</t>
  </si>
  <si>
    <t>ET-NL5-CORP-L</t>
  </si>
  <si>
    <t>Комплект документации и дистрибутив eToken Network Logon сертифицированная версия на компакт-диске.</t>
  </si>
  <si>
    <r>
      <t xml:space="preserve">Поставка включает лицензию на использование, USB-ключ eToken PRO/72K/Java, дистрибутив продукта и комплект документации. </t>
    </r>
    <r>
      <rPr>
        <b/>
        <i/>
        <sz val="8"/>
        <color indexed="16"/>
        <rFont val="Arial Cyr"/>
        <charset val="204"/>
      </rPr>
      <t>Рекомендуемый вариант поставки.</t>
    </r>
  </si>
  <si>
    <t>Лицензия на использование Secret Disk 4. Только для владельцев USB-ключей eToken PRO/32K/64K/72K, eToken NG-OTP, eToken NG-FLASH или смарт-карт eToken PRO.</t>
  </si>
  <si>
    <t>Лицензия на обновление Secret Disk NG/PE до Secret Disk 4. Только для владельцев USB-ключей eToken PRO/32K/64K/72K, eToken NG-OTP, eToken NG-FLASH или смарт-карт eToken PRO с записанной на них лицензией на использование Secret Disk NG.</t>
  </si>
  <si>
    <r>
      <t xml:space="preserve">Поставка включает USB-ключ eToken PRO/72K/Java с лицензией на использование Secret Disk Server NG для файлового сервера на </t>
    </r>
    <r>
      <rPr>
        <b/>
        <sz val="8"/>
        <rFont val="Arial"/>
        <family val="2"/>
        <charset val="204"/>
      </rPr>
      <t>N</t>
    </r>
    <r>
      <rPr>
        <sz val="8"/>
        <rFont val="Arial"/>
        <family val="2"/>
        <charset val="204"/>
      </rPr>
      <t xml:space="preserve"> пользователей (одновременных подключений), лицензию администратора, USB-ключ eToken PRO/72K/Java с лицензией администратора Secret Disk Server NG, дистрибутив продукта, комплект документации, устройство "красная кнопка" для подачи сигнала "тревога", удлинительный USB-кабель с присоской.</t>
    </r>
  </si>
  <si>
    <t>Поставка включает USB-ключ eToken PRO/72K/Java с лицензией на использование Secret Disk Server NG для сервера приложений, USB-ключ eToken PRO/72K/Java с лицензией администратора Secret Sisk Server NG, дистрибутив продукта, комплект документации, устройство "красная кнопка" для подачи сигнала "тревога", удлинительный USB-кабель с присоской.</t>
  </si>
  <si>
    <r>
      <t xml:space="preserve">Поставка включает USB-ключ eToken PRO/72K/Java с лицензией на использование Secret Disk Server NG для сервера приложений и лицензией на использование Secret Disk Server NG для файлового сервера на </t>
    </r>
    <r>
      <rPr>
        <b/>
        <sz val="8"/>
        <rFont val="Arial Cyr"/>
        <charset val="204"/>
      </rPr>
      <t>N</t>
    </r>
    <r>
      <rPr>
        <sz val="8"/>
        <rFont val="Arial Cyr"/>
        <charset val="204"/>
      </rPr>
      <t xml:space="preserve"> пользователей (одновременных подключений), USB-ключ eToken PRO/72K/Java с лицензией администратора Secret Disk Server NG, дистрибутив продукта, комплект документации, устройство "красная кнопка" для подачи сигнала "тревога", удлинительный USB-кабель с присоской.</t>
    </r>
  </si>
  <si>
    <r>
      <t xml:space="preserve">Лицензия на обновление Secret Disk Server 1.x до Secret Disk Server NG. Поставка включает USB-ключ eToken PRO/72K/Java с лицензией на использование Secret Disk Server NG для файлового сервера*, USB-ключ eToken PRO/32K с лицензией администратора Secret Disk Server NG, дистрибутив продукта, комплект документации, устройство "красная кнопка" для подачи сигнала "тревога".
</t>
    </r>
    <r>
      <rPr>
        <i/>
        <sz val="8"/>
        <rFont val="Arial"/>
        <family val="2"/>
        <charset val="204"/>
      </rPr>
      <t>*Особенность: после возврата электронного ключа Hardlock из комплекта Secret Disk Server версии 1.х пользователю предоставляется лицензия файлового сервера на ранее приобретенное число одновременных подключений.</t>
    </r>
  </si>
  <si>
    <t>eToken Промо-кит включает в себя USB-ключи: eToken PRO 32K, eToken NG-FLASH с модулем flash-памяти объемом 512Мб, eToken Pass, eToken NG-OTP, eToken PRO 72K (Java), защитный чехол для eToken PRO, смарт-карту eToken PRO 32K, диск с дистрибутивом и ознакомительными версиями ПО, маркетинговые материалы, фирменный шнурок Aladdin.</t>
  </si>
  <si>
    <t>Лицензия администратора Secret Disk Server NG на дополнительном ключе eToken PRO/72K/Java.</t>
  </si>
  <si>
    <t>Дополнительная лицензия администратора Secret Disk Server NG. Поставляется на ключе eToken PRO/72K/Java.</t>
  </si>
  <si>
    <t>Комплект разработчика eToken SDK 4.5, коробочная версия, включающий в себя документацию, набор USB-ключей eToken (eToken PRO/32K, eToken NG-OTP/32K, eToken NG-FLASH-64K-512MB, eToken PRO/72K/Java), USB-удлинители.</t>
  </si>
  <si>
    <t>Комплект документации и программного обеспечения  Network Logon. Приобретается один на каждую поставку</t>
  </si>
  <si>
    <t>ETSW/NL/5/MK</t>
  </si>
  <si>
    <t>Розничная цена</t>
  </si>
</sst>
</file>

<file path=xl/styles.xml><?xml version="1.0" encoding="utf-8"?>
<styleSheet xmlns="http://schemas.openxmlformats.org/spreadsheetml/2006/main">
  <numFmts count="1">
    <numFmt numFmtId="164" formatCode="#,##0.0"/>
  </numFmts>
  <fonts count="50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4"/>
      <name val="Arial"/>
      <family val="2"/>
      <charset val="204"/>
    </font>
    <font>
      <b/>
      <sz val="11"/>
      <color indexed="16"/>
      <name val="Arial Cyr"/>
    </font>
    <font>
      <sz val="9"/>
      <name val="Arial Cyr"/>
      <charset val="204"/>
    </font>
    <font>
      <b/>
      <sz val="11"/>
      <color indexed="23"/>
      <name val="Arial Cyr"/>
    </font>
    <font>
      <sz val="10"/>
      <name val="Arial"/>
      <family val="2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9"/>
      <name val="Verdana"/>
      <family val="2"/>
      <charset val="204"/>
    </font>
    <font>
      <sz val="9"/>
      <name val="Verdana"/>
      <family val="2"/>
      <charset val="204"/>
    </font>
    <font>
      <sz val="8"/>
      <name val="Arial Cyr"/>
      <charset val="204"/>
    </font>
    <font>
      <b/>
      <i/>
      <sz val="8"/>
      <color indexed="16"/>
      <name val="Arial Cyr"/>
      <charset val="204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  <font>
      <i/>
      <sz val="8"/>
      <name val="Arial Cyr"/>
      <charset val="204"/>
    </font>
    <font>
      <sz val="10"/>
      <color indexed="22"/>
      <name val="Arial Cyr"/>
      <charset val="204"/>
    </font>
    <font>
      <b/>
      <sz val="9"/>
      <name val="Arial Cyr"/>
    </font>
    <font>
      <b/>
      <sz val="9"/>
      <name val="Arial Cyr"/>
      <charset val="204"/>
    </font>
    <font>
      <b/>
      <sz val="8"/>
      <name val="Arial Cyr"/>
      <charset val="204"/>
    </font>
    <font>
      <i/>
      <sz val="8"/>
      <name val="Arial"/>
      <family val="2"/>
      <charset val="204"/>
    </font>
    <font>
      <b/>
      <sz val="10"/>
      <name val="Arial Cyr"/>
      <charset val="204"/>
    </font>
    <font>
      <b/>
      <sz val="16"/>
      <name val="Arial"/>
      <family val="2"/>
      <charset val="204"/>
    </font>
    <font>
      <b/>
      <i/>
      <sz val="9"/>
      <color indexed="16"/>
      <name val="Arial"/>
      <family val="2"/>
      <charset val="204"/>
    </font>
    <font>
      <b/>
      <i/>
      <sz val="10"/>
      <color indexed="16"/>
      <name val="Arial"/>
      <family val="2"/>
      <charset val="204"/>
    </font>
    <font>
      <b/>
      <sz val="10"/>
      <name val="Verdana"/>
      <family val="2"/>
      <charset val="204"/>
    </font>
    <font>
      <sz val="8"/>
      <color indexed="23"/>
      <name val="Calibri"/>
      <family val="2"/>
      <charset val="204"/>
    </font>
    <font>
      <sz val="11"/>
      <name val="Arial Cyr"/>
      <charset val="204"/>
    </font>
    <font>
      <sz val="10"/>
      <name val="Verdana"/>
      <family val="2"/>
      <charset val="204"/>
    </font>
    <font>
      <b/>
      <sz val="8"/>
      <name val="Verdana"/>
      <family val="2"/>
      <charset val="204"/>
    </font>
    <font>
      <b/>
      <i/>
      <sz val="8"/>
      <color indexed="16"/>
      <name val="Arial"/>
      <family val="2"/>
      <charset val="204"/>
    </font>
    <font>
      <i/>
      <sz val="8"/>
      <color indexed="18"/>
      <name val="Arial Cyr"/>
      <charset val="204"/>
    </font>
    <font>
      <b/>
      <sz val="14"/>
      <color indexed="8"/>
      <name val="Arial"/>
      <family val="2"/>
      <charset val="204"/>
    </font>
    <font>
      <b/>
      <sz val="16"/>
      <color indexed="8"/>
      <name val="Arial"/>
      <family val="2"/>
      <charset val="204"/>
    </font>
    <font>
      <sz val="10"/>
      <color indexed="8"/>
      <name val="Arial Cyr"/>
      <charset val="204"/>
    </font>
    <font>
      <sz val="10"/>
      <color indexed="8"/>
      <name val="Verdana"/>
      <family val="2"/>
      <charset val="204"/>
    </font>
    <font>
      <sz val="8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9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 Cyr"/>
      <charset val="204"/>
    </font>
    <font>
      <sz val="9"/>
      <color indexed="8"/>
      <name val="Verdana"/>
      <family val="2"/>
      <charset val="204"/>
    </font>
    <font>
      <b/>
      <sz val="9"/>
      <color indexed="8"/>
      <name val="Verdana"/>
      <family val="2"/>
      <charset val="204"/>
    </font>
    <font>
      <sz val="9"/>
      <color indexed="8"/>
      <name val="Arial"/>
      <family val="2"/>
      <charset val="204"/>
    </font>
    <font>
      <sz val="8"/>
      <name val="Arial Cy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/>
      <right/>
      <top style="thin">
        <color indexed="64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23"/>
      </right>
      <top/>
      <bottom/>
      <diagonal/>
    </border>
    <border>
      <left style="thin">
        <color indexed="64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64"/>
      </left>
      <right style="thin">
        <color indexed="23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/>
      <diagonal/>
    </border>
    <border>
      <left/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/>
      <top/>
      <bottom/>
      <diagonal/>
    </border>
    <border>
      <left/>
      <right style="thin">
        <color indexed="23"/>
      </right>
      <top/>
      <bottom/>
      <diagonal/>
    </border>
    <border>
      <left style="thin">
        <color indexed="23"/>
      </left>
      <right/>
      <top/>
      <bottom style="thin">
        <color indexed="64"/>
      </bottom>
      <diagonal/>
    </border>
    <border>
      <left/>
      <right style="thin">
        <color indexed="23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1">
    <xf numFmtId="0" fontId="0" fillId="0" borderId="0" xfId="0"/>
    <xf numFmtId="0" fontId="1" fillId="0" borderId="0" xfId="1"/>
    <xf numFmtId="0" fontId="4" fillId="0" borderId="0" xfId="1" applyFont="1"/>
    <xf numFmtId="9" fontId="9" fillId="0" borderId="1" xfId="1" applyNumberFormat="1" applyFont="1" applyBorder="1" applyAlignment="1">
      <alignment horizontal="center" vertical="center"/>
    </xf>
    <xf numFmtId="0" fontId="10" fillId="3" borderId="1" xfId="1" applyFont="1" applyFill="1" applyBorder="1" applyAlignment="1">
      <alignment vertical="center"/>
    </xf>
    <xf numFmtId="0" fontId="1" fillId="0" borderId="1" xfId="1" applyBorder="1" applyAlignment="1">
      <alignment horizontal="center" vertical="center"/>
    </xf>
    <xf numFmtId="0" fontId="8" fillId="0" borderId="1" xfId="1" applyFont="1" applyFill="1" applyBorder="1" applyAlignment="1">
      <alignment vertical="center" wrapText="1"/>
    </xf>
    <xf numFmtId="3" fontId="13" fillId="0" borderId="1" xfId="1" applyNumberFormat="1" applyFont="1" applyFill="1" applyBorder="1" applyAlignment="1">
      <alignment horizontal="center" vertical="center" wrapText="1"/>
    </xf>
    <xf numFmtId="0" fontId="14" fillId="0" borderId="1" xfId="1" applyFont="1" applyBorder="1" applyAlignment="1">
      <alignment horizontal="left" vertical="center" wrapText="1"/>
    </xf>
    <xf numFmtId="0" fontId="8" fillId="2" borderId="1" xfId="1" applyFont="1" applyFill="1" applyBorder="1" applyAlignment="1">
      <alignment horizontal="center" vertical="center"/>
    </xf>
    <xf numFmtId="0" fontId="16" fillId="2" borderId="1" xfId="1" applyFont="1" applyFill="1" applyBorder="1" applyAlignment="1">
      <alignment horizontal="center" vertical="center"/>
    </xf>
    <xf numFmtId="49" fontId="13" fillId="0" borderId="1" xfId="1" applyNumberFormat="1" applyFont="1" applyFill="1" applyBorder="1" applyAlignment="1" applyProtection="1">
      <alignment horizontal="center" vertical="center" wrapText="1"/>
    </xf>
    <xf numFmtId="3" fontId="12" fillId="0" borderId="1" xfId="1" applyNumberFormat="1" applyFont="1" applyFill="1" applyBorder="1" applyAlignment="1">
      <alignment horizontal="center" vertical="center" wrapText="1"/>
    </xf>
    <xf numFmtId="49" fontId="13" fillId="0" borderId="1" xfId="1" applyNumberFormat="1" applyFont="1" applyFill="1" applyBorder="1" applyAlignment="1">
      <alignment horizontal="center" vertical="center" wrapText="1"/>
    </xf>
    <xf numFmtId="0" fontId="18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vertical="center" wrapText="1"/>
    </xf>
    <xf numFmtId="0" fontId="14" fillId="0" borderId="1" xfId="1" applyFont="1" applyBorder="1" applyAlignment="1">
      <alignment vertical="center" wrapText="1"/>
    </xf>
    <xf numFmtId="0" fontId="9" fillId="0" borderId="0" xfId="1" applyFont="1"/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left" vertical="center"/>
    </xf>
    <xf numFmtId="3" fontId="13" fillId="0" borderId="1" xfId="1" applyNumberFormat="1" applyFont="1" applyFill="1" applyBorder="1" applyAlignment="1" applyProtection="1">
      <alignment horizontal="center" vertical="center" wrapText="1"/>
    </xf>
    <xf numFmtId="0" fontId="6" fillId="0" borderId="0" xfId="1" applyFont="1"/>
    <xf numFmtId="0" fontId="8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9" fillId="0" borderId="1" xfId="1" applyFont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/>
    </xf>
    <xf numFmtId="0" fontId="8" fillId="4" borderId="1" xfId="1" applyFont="1" applyFill="1" applyBorder="1" applyAlignment="1">
      <alignment vertical="center" wrapText="1"/>
    </xf>
    <xf numFmtId="0" fontId="4" fillId="4" borderId="1" xfId="1" applyFont="1" applyFill="1" applyBorder="1" applyAlignment="1">
      <alignment horizontal="left" vertical="center"/>
    </xf>
    <xf numFmtId="0" fontId="8" fillId="4" borderId="1" xfId="1" applyFont="1" applyFill="1" applyBorder="1" applyAlignment="1">
      <alignment vertical="center"/>
    </xf>
    <xf numFmtId="0" fontId="9" fillId="4" borderId="1" xfId="1" applyFont="1" applyFill="1" applyBorder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left" vertical="center" wrapText="1"/>
    </xf>
    <xf numFmtId="0" fontId="9" fillId="0" borderId="1" xfId="1" applyFont="1" applyFill="1" applyBorder="1" applyAlignment="1">
      <alignment horizontal="left" vertical="center" wrapText="1"/>
    </xf>
    <xf numFmtId="0" fontId="23" fillId="0" borderId="1" xfId="1" applyFont="1" applyBorder="1" applyAlignment="1">
      <alignment horizontal="left" vertical="center" wrapText="1"/>
    </xf>
    <xf numFmtId="0" fontId="6" fillId="0" borderId="0" xfId="1" applyFont="1" applyFill="1"/>
    <xf numFmtId="0" fontId="8" fillId="0" borderId="1" xfId="1" applyFont="1" applyBorder="1" applyAlignment="1">
      <alignment horizontal="lef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vertical="center"/>
    </xf>
    <xf numFmtId="0" fontId="8" fillId="0" borderId="1" xfId="1" applyFont="1" applyBorder="1" applyAlignment="1">
      <alignment horizontal="center" vertical="center"/>
    </xf>
    <xf numFmtId="2" fontId="4" fillId="0" borderId="1" xfId="1" applyNumberFormat="1" applyFont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25" fillId="0" borderId="0" xfId="1" applyFont="1" applyAlignment="1" applyProtection="1">
      <alignment wrapText="1"/>
      <protection hidden="1"/>
    </xf>
    <xf numFmtId="0" fontId="1" fillId="0" borderId="0" xfId="1" applyProtection="1">
      <protection hidden="1"/>
    </xf>
    <xf numFmtId="0" fontId="5" fillId="0" borderId="0" xfId="1" applyFont="1" applyAlignment="1" applyProtection="1">
      <alignment horizontal="left" wrapText="1"/>
      <protection hidden="1"/>
    </xf>
    <xf numFmtId="0" fontId="9" fillId="0" borderId="0" xfId="1" applyFont="1" applyProtection="1">
      <protection hidden="1"/>
    </xf>
    <xf numFmtId="9" fontId="9" fillId="0" borderId="1" xfId="1" applyNumberFormat="1" applyFont="1" applyBorder="1" applyAlignment="1" applyProtection="1">
      <alignment horizontal="center" vertical="center"/>
      <protection hidden="1"/>
    </xf>
    <xf numFmtId="0" fontId="6" fillId="2" borderId="1" xfId="1" applyFont="1" applyFill="1" applyBorder="1" applyAlignment="1" applyProtection="1">
      <alignment horizontal="center" vertical="center"/>
      <protection hidden="1"/>
    </xf>
    <xf numFmtId="3" fontId="13" fillId="0" borderId="1" xfId="1" applyNumberFormat="1" applyFont="1" applyBorder="1" applyAlignment="1" applyProtection="1">
      <alignment horizontal="center" vertical="center"/>
      <protection hidden="1"/>
    </xf>
    <xf numFmtId="3" fontId="12" fillId="0" borderId="1" xfId="1" applyNumberFormat="1" applyFont="1" applyBorder="1" applyAlignment="1" applyProtection="1">
      <alignment horizontal="center" vertical="center"/>
      <protection hidden="1"/>
    </xf>
    <xf numFmtId="49" fontId="13" fillId="0" borderId="1" xfId="1" applyNumberFormat="1" applyFont="1" applyFill="1" applyBorder="1" applyAlignment="1" applyProtection="1">
      <alignment horizontal="center" vertical="center"/>
      <protection hidden="1"/>
    </xf>
    <xf numFmtId="3" fontId="12" fillId="0" borderId="1" xfId="1" applyNumberFormat="1" applyFont="1" applyFill="1" applyBorder="1" applyAlignment="1" applyProtection="1">
      <alignment horizontal="center" vertical="center"/>
      <protection hidden="1"/>
    </xf>
    <xf numFmtId="0" fontId="1" fillId="0" borderId="0" xfId="1" applyFill="1" applyProtection="1">
      <protection hidden="1"/>
    </xf>
    <xf numFmtId="0" fontId="9" fillId="0" borderId="1" xfId="1" applyFont="1" applyBorder="1" applyAlignment="1" applyProtection="1">
      <alignment vertical="center" wrapText="1"/>
      <protection hidden="1"/>
    </xf>
    <xf numFmtId="0" fontId="14" fillId="0" borderId="1" xfId="1" applyFont="1" applyFill="1" applyBorder="1" applyAlignment="1">
      <alignment vertical="center" wrapText="1"/>
    </xf>
    <xf numFmtId="49" fontId="13" fillId="0" borderId="1" xfId="1" applyNumberFormat="1" applyFont="1" applyBorder="1" applyAlignment="1" applyProtection="1">
      <alignment horizontal="center" vertical="center"/>
      <protection hidden="1"/>
    </xf>
    <xf numFmtId="3" fontId="12" fillId="5" borderId="1" xfId="1" applyNumberFormat="1" applyFont="1" applyFill="1" applyBorder="1" applyAlignment="1" applyProtection="1">
      <alignment horizontal="center" vertical="center"/>
      <protection hidden="1"/>
    </xf>
    <xf numFmtId="49" fontId="13" fillId="5" borderId="1" xfId="1" applyNumberFormat="1" applyFont="1" applyFill="1" applyBorder="1" applyAlignment="1" applyProtection="1">
      <alignment horizontal="center" vertical="center"/>
      <protection hidden="1"/>
    </xf>
    <xf numFmtId="0" fontId="6" fillId="2" borderId="2" xfId="1" applyFont="1" applyFill="1" applyBorder="1" applyAlignment="1" applyProtection="1">
      <alignment horizontal="left" vertical="center"/>
      <protection hidden="1"/>
    </xf>
    <xf numFmtId="0" fontId="6" fillId="2" borderId="3" xfId="1" applyFont="1" applyFill="1" applyBorder="1" applyAlignment="1" applyProtection="1">
      <alignment horizontal="left" vertical="center"/>
      <protection hidden="1"/>
    </xf>
    <xf numFmtId="0" fontId="6" fillId="2" borderId="4" xfId="1" applyFont="1" applyFill="1" applyBorder="1" applyAlignment="1" applyProtection="1">
      <alignment horizontal="left" vertical="center"/>
      <protection hidden="1"/>
    </xf>
    <xf numFmtId="0" fontId="6" fillId="2" borderId="1" xfId="1" applyFont="1" applyFill="1" applyBorder="1" applyAlignment="1" applyProtection="1">
      <alignment horizontal="left" vertical="center"/>
      <protection hidden="1"/>
    </xf>
    <xf numFmtId="0" fontId="6" fillId="5" borderId="1" xfId="1" applyFont="1" applyFill="1" applyBorder="1" applyAlignment="1" applyProtection="1">
      <alignment horizontal="left" vertical="center"/>
      <protection hidden="1"/>
    </xf>
    <xf numFmtId="0" fontId="8" fillId="5" borderId="1" xfId="1" applyFont="1" applyFill="1" applyBorder="1" applyAlignment="1" applyProtection="1">
      <alignment horizontal="left" vertical="center" wrapText="1"/>
      <protection hidden="1"/>
    </xf>
    <xf numFmtId="0" fontId="9" fillId="5" borderId="1" xfId="1" applyFont="1" applyFill="1" applyBorder="1" applyAlignment="1" applyProtection="1">
      <alignment vertical="center" wrapText="1"/>
      <protection hidden="1"/>
    </xf>
    <xf numFmtId="0" fontId="1" fillId="5" borderId="0" xfId="1" applyFill="1" applyProtection="1">
      <protection hidden="1"/>
    </xf>
    <xf numFmtId="0" fontId="6" fillId="5" borderId="2" xfId="1" applyFont="1" applyFill="1" applyBorder="1" applyAlignment="1" applyProtection="1">
      <alignment horizontal="center" vertical="center"/>
      <protection hidden="1"/>
    </xf>
    <xf numFmtId="0" fontId="6" fillId="5" borderId="4" xfId="1" applyFont="1" applyFill="1" applyBorder="1" applyAlignment="1" applyProtection="1">
      <alignment horizontal="center" vertical="center"/>
      <protection hidden="1"/>
    </xf>
    <xf numFmtId="0" fontId="6" fillId="0" borderId="1" xfId="1" applyFont="1" applyFill="1" applyBorder="1" applyAlignment="1" applyProtection="1">
      <alignment horizontal="center" vertical="center"/>
      <protection hidden="1"/>
    </xf>
    <xf numFmtId="0" fontId="8" fillId="0" borderId="1" xfId="1" applyFont="1" applyFill="1" applyBorder="1" applyAlignment="1" applyProtection="1">
      <alignment vertical="center" wrapText="1"/>
      <protection hidden="1"/>
    </xf>
    <xf numFmtId="0" fontId="9" fillId="0" borderId="1" xfId="1" applyFont="1" applyFill="1" applyBorder="1" applyAlignment="1" applyProtection="1">
      <alignment horizontal="left" vertical="center" wrapText="1"/>
      <protection hidden="1"/>
    </xf>
    <xf numFmtId="0" fontId="9" fillId="0" borderId="0" xfId="1" applyFont="1" applyFill="1" applyProtection="1">
      <protection hidden="1"/>
    </xf>
    <xf numFmtId="0" fontId="6" fillId="0" borderId="0" xfId="1" applyFont="1" applyFill="1" applyBorder="1" applyAlignment="1" applyProtection="1">
      <alignment horizontal="center" vertical="center"/>
      <protection hidden="1"/>
    </xf>
    <xf numFmtId="0" fontId="9" fillId="0" borderId="0" xfId="1" applyFont="1" applyFill="1" applyBorder="1" applyProtection="1">
      <protection hidden="1"/>
    </xf>
    <xf numFmtId="0" fontId="6" fillId="5" borderId="0" xfId="1" applyFont="1" applyFill="1" applyBorder="1" applyAlignment="1" applyProtection="1">
      <alignment horizontal="center" vertical="center"/>
      <protection hidden="1"/>
    </xf>
    <xf numFmtId="0" fontId="9" fillId="5" borderId="0" xfId="1" applyFont="1" applyFill="1" applyBorder="1" applyProtection="1">
      <protection hidden="1"/>
    </xf>
    <xf numFmtId="0" fontId="30" fillId="0" borderId="0" xfId="1" applyFont="1"/>
    <xf numFmtId="0" fontId="6" fillId="2" borderId="1" xfId="1" applyFont="1" applyFill="1" applyBorder="1" applyAlignment="1" applyProtection="1">
      <alignment vertic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8" fillId="0" borderId="1" xfId="1" applyFont="1" applyBorder="1" applyAlignment="1" applyProtection="1">
      <alignment vertical="center" wrapText="1"/>
      <protection hidden="1"/>
    </xf>
    <xf numFmtId="0" fontId="4" fillId="0" borderId="1" xfId="1" applyFont="1" applyBorder="1" applyAlignment="1" applyProtection="1">
      <alignment vertical="center" wrapText="1"/>
      <protection hidden="1"/>
    </xf>
    <xf numFmtId="49" fontId="31" fillId="0" borderId="1" xfId="1" applyNumberFormat="1" applyFont="1" applyBorder="1" applyAlignment="1" applyProtection="1">
      <alignment horizontal="center" vertical="center"/>
      <protection hidden="1"/>
    </xf>
    <xf numFmtId="0" fontId="6" fillId="0" borderId="1" xfId="1" applyFont="1" applyFill="1" applyBorder="1" applyAlignment="1" applyProtection="1">
      <alignment vertical="center"/>
      <protection hidden="1"/>
    </xf>
    <xf numFmtId="0" fontId="9" fillId="0" borderId="1" xfId="1" applyFont="1" applyFill="1" applyBorder="1" applyAlignment="1" applyProtection="1">
      <alignment vertical="center" wrapText="1"/>
      <protection hidden="1"/>
    </xf>
    <xf numFmtId="3" fontId="31" fillId="0" borderId="0" xfId="1" applyNumberFormat="1" applyFont="1" applyFill="1"/>
    <xf numFmtId="0" fontId="25" fillId="0" borderId="0" xfId="1" applyFont="1" applyAlignment="1">
      <alignment horizontal="left" wrapText="1"/>
    </xf>
    <xf numFmtId="3" fontId="6" fillId="0" borderId="0" xfId="1" applyNumberFormat="1" applyFont="1" applyFill="1"/>
    <xf numFmtId="3" fontId="6" fillId="0" borderId="0" xfId="1" applyNumberFormat="1" applyFont="1" applyFill="1" applyAlignment="1"/>
    <xf numFmtId="3" fontId="1" fillId="0" borderId="0" xfId="1" applyNumberFormat="1" applyFont="1" applyFill="1" applyAlignment="1"/>
    <xf numFmtId="3" fontId="4" fillId="0" borderId="0" xfId="1" applyNumberFormat="1" applyFont="1" applyFill="1"/>
    <xf numFmtId="1" fontId="9" fillId="0" borderId="1" xfId="1" applyNumberFormat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vertical="center"/>
    </xf>
    <xf numFmtId="3" fontId="28" fillId="0" borderId="0" xfId="1" applyNumberFormat="1" applyFont="1" applyFill="1"/>
    <xf numFmtId="9" fontId="16" fillId="0" borderId="1" xfId="1" applyNumberFormat="1" applyFont="1" applyFill="1" applyBorder="1" applyAlignment="1">
      <alignment horizontal="center" vertical="center"/>
    </xf>
    <xf numFmtId="3" fontId="21" fillId="0" borderId="0" xfId="1" applyNumberFormat="1" applyFont="1" applyFill="1"/>
    <xf numFmtId="3" fontId="6" fillId="0" borderId="1" xfId="1" applyNumberFormat="1" applyFont="1" applyFill="1" applyBorder="1" applyAlignment="1">
      <alignment horizontal="center" vertical="center" wrapText="1"/>
    </xf>
    <xf numFmtId="3" fontId="8" fillId="0" borderId="1" xfId="1" applyNumberFormat="1" applyFont="1" applyFill="1" applyBorder="1" applyAlignment="1">
      <alignment vertical="center" wrapText="1"/>
    </xf>
    <xf numFmtId="3" fontId="4" fillId="0" borderId="1" xfId="1" applyNumberFormat="1" applyFont="1" applyFill="1" applyBorder="1" applyAlignment="1">
      <alignment horizontal="center" vertical="center" wrapText="1"/>
    </xf>
    <xf numFmtId="3" fontId="22" fillId="0" borderId="1" xfId="1" applyNumberFormat="1" applyFont="1" applyFill="1" applyBorder="1" applyAlignment="1">
      <alignment horizontal="left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13" fillId="5" borderId="1" xfId="1" applyNumberFormat="1" applyFont="1" applyFill="1" applyBorder="1" applyAlignment="1">
      <alignment horizontal="center" vertical="center" wrapText="1"/>
    </xf>
    <xf numFmtId="3" fontId="14" fillId="0" borderId="1" xfId="1" applyNumberFormat="1" applyFont="1" applyFill="1" applyBorder="1" applyAlignment="1">
      <alignment horizontal="left" vertical="center" wrapText="1"/>
    </xf>
    <xf numFmtId="3" fontId="13" fillId="0" borderId="0" xfId="1" applyNumberFormat="1" applyFont="1" applyFill="1" applyBorder="1" applyAlignment="1">
      <alignment horizontal="center" vertical="center" wrapText="1"/>
    </xf>
    <xf numFmtId="0" fontId="9" fillId="0" borderId="0" xfId="1" applyFont="1" applyFill="1" applyBorder="1"/>
    <xf numFmtId="3" fontId="4" fillId="0" borderId="0" xfId="1" applyNumberFormat="1" applyFont="1" applyFill="1" applyBorder="1" applyAlignment="1">
      <alignment horizontal="center" vertical="center" wrapText="1"/>
    </xf>
    <xf numFmtId="3" fontId="4" fillId="0" borderId="0" xfId="1" applyNumberFormat="1" applyFont="1" applyFill="1" applyAlignment="1">
      <alignment horizontal="center" vertical="center" wrapText="1"/>
    </xf>
    <xf numFmtId="3" fontId="31" fillId="0" borderId="0" xfId="1" applyNumberFormat="1" applyFont="1" applyFill="1" applyAlignment="1">
      <alignment horizontal="center" vertical="center" wrapText="1"/>
    </xf>
    <xf numFmtId="0" fontId="4" fillId="0" borderId="1" xfId="1" applyFont="1" applyFill="1" applyBorder="1" applyAlignment="1" applyProtection="1">
      <alignment horizontal="center" vertical="center" wrapText="1"/>
      <protection hidden="1"/>
    </xf>
    <xf numFmtId="1" fontId="14" fillId="0" borderId="1" xfId="1" applyNumberFormat="1" applyFont="1" applyFill="1" applyBorder="1" applyAlignment="1">
      <alignment vertical="center" wrapText="1"/>
    </xf>
    <xf numFmtId="3" fontId="1" fillId="0" borderId="1" xfId="1" applyNumberForma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left" vertical="center" wrapText="1"/>
    </xf>
    <xf numFmtId="3" fontId="6" fillId="0" borderId="0" xfId="1" applyNumberFormat="1" applyFont="1" applyFill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vertical="center" wrapText="1"/>
    </xf>
    <xf numFmtId="3" fontId="1" fillId="0" borderId="0" xfId="1" applyNumberFormat="1" applyFont="1" applyFill="1" applyBorder="1" applyAlignment="1">
      <alignment vertical="center" wrapText="1"/>
    </xf>
    <xf numFmtId="3" fontId="31" fillId="0" borderId="0" xfId="1" applyNumberFormat="1" applyFont="1" applyFill="1" applyBorder="1" applyAlignment="1">
      <alignment horizontal="center" vertical="center" wrapText="1"/>
    </xf>
    <xf numFmtId="3" fontId="6" fillId="0" borderId="0" xfId="1" applyNumberFormat="1" applyFont="1" applyFill="1" applyBorder="1" applyAlignment="1">
      <alignment horizontal="center" vertical="top" wrapText="1"/>
    </xf>
    <xf numFmtId="3" fontId="31" fillId="0" borderId="0" xfId="1" applyNumberFormat="1" applyFont="1" applyFill="1" applyBorder="1"/>
    <xf numFmtId="3" fontId="8" fillId="0" borderId="0" xfId="1" applyNumberFormat="1" applyFont="1" applyFill="1" applyBorder="1" applyAlignment="1">
      <alignment vertical="center" wrapText="1"/>
    </xf>
    <xf numFmtId="3" fontId="4" fillId="0" borderId="0" xfId="1" applyNumberFormat="1" applyFont="1" applyFill="1" applyBorder="1" applyAlignment="1">
      <alignment vertical="center" wrapText="1"/>
    </xf>
    <xf numFmtId="3" fontId="4" fillId="0" borderId="0" xfId="1" applyNumberFormat="1" applyFont="1" applyFill="1" applyBorder="1"/>
    <xf numFmtId="3" fontId="6" fillId="0" borderId="0" xfId="1" applyNumberFormat="1" applyFont="1" applyFill="1" applyBorder="1" applyAlignment="1">
      <alignment horizontal="center" vertical="center"/>
    </xf>
    <xf numFmtId="3" fontId="8" fillId="0" borderId="0" xfId="1" applyNumberFormat="1" applyFont="1" applyFill="1" applyBorder="1" applyAlignment="1">
      <alignment horizontal="center" vertical="center"/>
    </xf>
    <xf numFmtId="3" fontId="32" fillId="0" borderId="0" xfId="1" applyNumberFormat="1" applyFont="1" applyFill="1" applyBorder="1" applyAlignment="1">
      <alignment horizontal="center" vertical="center" wrapText="1"/>
    </xf>
    <xf numFmtId="3" fontId="12" fillId="0" borderId="0" xfId="1" applyNumberFormat="1" applyFont="1" applyFill="1" applyBorder="1" applyAlignment="1">
      <alignment horizontal="center" vertical="center" wrapText="1"/>
    </xf>
    <xf numFmtId="3" fontId="28" fillId="0" borderId="0" xfId="1" applyNumberFormat="1" applyFont="1" applyFill="1" applyBorder="1" applyAlignment="1">
      <alignment horizontal="center" vertical="center" wrapText="1"/>
    </xf>
    <xf numFmtId="3" fontId="6" fillId="0" borderId="0" xfId="1" applyNumberFormat="1" applyFont="1" applyFill="1" applyAlignment="1">
      <alignment vertical="center" wrapText="1"/>
    </xf>
    <xf numFmtId="3" fontId="1" fillId="0" borderId="0" xfId="1" applyNumberFormat="1" applyFont="1" applyFill="1" applyAlignment="1">
      <alignment vertical="center" wrapText="1"/>
    </xf>
    <xf numFmtId="3" fontId="6" fillId="0" borderId="0" xfId="1" applyNumberFormat="1" applyFont="1" applyFill="1" applyAlignment="1">
      <alignment horizontal="center" vertical="center" wrapText="1"/>
    </xf>
    <xf numFmtId="3" fontId="6" fillId="0" borderId="0" xfId="1" applyNumberFormat="1" applyFont="1" applyFill="1" applyAlignment="1">
      <alignment horizontal="center" vertical="center"/>
    </xf>
    <xf numFmtId="0" fontId="1" fillId="0" borderId="0" xfId="1" applyAlignment="1" applyProtection="1">
      <alignment wrapText="1"/>
      <protection hidden="1"/>
    </xf>
    <xf numFmtId="0" fontId="1" fillId="0" borderId="0" xfId="1" applyAlignment="1" applyProtection="1">
      <alignment horizontal="center"/>
      <protection hidden="1"/>
    </xf>
    <xf numFmtId="49" fontId="13" fillId="0" borderId="1" xfId="1" applyNumberFormat="1" applyFont="1" applyBorder="1" applyAlignment="1" applyProtection="1">
      <alignment horizontal="center" vertical="center" wrapText="1" shrinkToFit="1"/>
      <protection hidden="1"/>
    </xf>
    <xf numFmtId="0" fontId="1" fillId="0" borderId="0" xfId="1" applyFont="1" applyProtection="1">
      <protection hidden="1"/>
    </xf>
    <xf numFmtId="0" fontId="8" fillId="0" borderId="1" xfId="1" applyFont="1" applyBorder="1" applyAlignment="1" applyProtection="1">
      <alignment horizontal="left" vertical="center" wrapText="1"/>
      <protection hidden="1"/>
    </xf>
    <xf numFmtId="0" fontId="4" fillId="0" borderId="1" xfId="1" applyFont="1" applyBorder="1" applyAlignment="1" applyProtection="1">
      <alignment horizontal="left" vertical="center"/>
      <protection hidden="1"/>
    </xf>
    <xf numFmtId="0" fontId="16" fillId="0" borderId="1" xfId="1" applyFont="1" applyBorder="1" applyAlignment="1" applyProtection="1">
      <alignment horizontal="left" vertical="center" wrapText="1"/>
      <protection hidden="1"/>
    </xf>
    <xf numFmtId="0" fontId="1" fillId="0" borderId="1" xfId="1" applyBorder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left" vertical="center" wrapText="1"/>
      <protection hidden="1"/>
    </xf>
    <xf numFmtId="0" fontId="14" fillId="0" borderId="0" xfId="1" applyFont="1" applyProtection="1">
      <protection hidden="1"/>
    </xf>
    <xf numFmtId="0" fontId="36" fillId="0" borderId="0" xfId="1" applyFont="1" applyAlignment="1">
      <alignment horizontal="left" wrapText="1"/>
    </xf>
    <xf numFmtId="0" fontId="37" fillId="0" borderId="0" xfId="1" applyFont="1"/>
    <xf numFmtId="3" fontId="38" fillId="0" borderId="0" xfId="1" applyNumberFormat="1" applyFont="1"/>
    <xf numFmtId="0" fontId="37" fillId="0" borderId="0" xfId="1" applyFont="1" applyAlignment="1">
      <alignment wrapText="1"/>
    </xf>
    <xf numFmtId="0" fontId="37" fillId="0" borderId="0" xfId="1" applyFont="1" applyAlignment="1">
      <alignment horizontal="center"/>
    </xf>
    <xf numFmtId="0" fontId="39" fillId="0" borderId="1" xfId="1" applyFont="1" applyBorder="1" applyAlignment="1">
      <alignment horizontal="center" vertical="center"/>
    </xf>
    <xf numFmtId="9" fontId="39" fillId="0" borderId="1" xfId="1" applyNumberFormat="1" applyFont="1" applyBorder="1" applyAlignment="1">
      <alignment horizontal="center"/>
    </xf>
    <xf numFmtId="3" fontId="38" fillId="0" borderId="0" xfId="1" applyNumberFormat="1" applyFont="1" applyFill="1"/>
    <xf numFmtId="3" fontId="46" fillId="0" borderId="1" xfId="1" applyNumberFormat="1" applyFont="1" applyFill="1" applyBorder="1" applyAlignment="1">
      <alignment horizontal="center" vertical="center" wrapText="1"/>
    </xf>
    <xf numFmtId="3" fontId="47" fillId="5" borderId="1" xfId="1" applyNumberFormat="1" applyFont="1" applyFill="1" applyBorder="1" applyAlignment="1">
      <alignment horizontal="center" vertical="center" wrapText="1"/>
    </xf>
    <xf numFmtId="3" fontId="38" fillId="0" borderId="1" xfId="1" applyNumberFormat="1" applyFont="1" applyFill="1" applyBorder="1" applyAlignment="1">
      <alignment horizontal="center" vertical="center" wrapText="1"/>
    </xf>
    <xf numFmtId="0" fontId="48" fillId="0" borderId="1" xfId="1" applyFont="1" applyBorder="1" applyAlignment="1">
      <alignment horizontal="center" vertical="center"/>
    </xf>
    <xf numFmtId="0" fontId="45" fillId="0" borderId="1" xfId="1" applyFont="1" applyBorder="1" applyAlignment="1">
      <alignment horizontal="left" vertical="center" wrapText="1"/>
    </xf>
    <xf numFmtId="0" fontId="45" fillId="0" borderId="1" xfId="1" applyFont="1" applyBorder="1" applyAlignment="1">
      <alignment horizontal="center" vertical="center"/>
    </xf>
    <xf numFmtId="3" fontId="31" fillId="0" borderId="0" xfId="1" applyNumberFormat="1" applyFont="1"/>
    <xf numFmtId="0" fontId="9" fillId="0" borderId="22" xfId="1" applyFont="1" applyBorder="1" applyAlignment="1">
      <alignment horizontal="center" vertical="center"/>
    </xf>
    <xf numFmtId="9" fontId="9" fillId="0" borderId="22" xfId="1" applyNumberFormat="1" applyFont="1" applyBorder="1" applyAlignment="1">
      <alignment horizontal="center"/>
    </xf>
    <xf numFmtId="9" fontId="9" fillId="0" borderId="25" xfId="1" applyNumberFormat="1" applyFont="1" applyBorder="1" applyAlignment="1">
      <alignment horizontal="center"/>
    </xf>
    <xf numFmtId="0" fontId="10" fillId="3" borderId="2" xfId="1" applyFont="1" applyFill="1" applyBorder="1" applyAlignment="1">
      <alignment vertical="center"/>
    </xf>
    <xf numFmtId="0" fontId="10" fillId="3" borderId="3" xfId="1" applyFont="1" applyFill="1" applyBorder="1" applyAlignment="1">
      <alignment vertical="center"/>
    </xf>
    <xf numFmtId="0" fontId="10" fillId="3" borderId="4" xfId="1" applyFont="1" applyFill="1" applyBorder="1" applyAlignment="1">
      <alignment vertical="center"/>
    </xf>
    <xf numFmtId="0" fontId="16" fillId="2" borderId="1" xfId="1" applyFont="1" applyFill="1" applyBorder="1" applyAlignment="1">
      <alignment vertical="center"/>
    </xf>
    <xf numFmtId="0" fontId="6" fillId="0" borderId="27" xfId="1" applyFont="1" applyBorder="1" applyAlignment="1">
      <alignment horizontal="center" vertical="center"/>
    </xf>
    <xf numFmtId="0" fontId="4" fillId="0" borderId="28" xfId="1" applyFont="1" applyBorder="1" applyAlignment="1">
      <alignment horizontal="left" vertical="center" wrapText="1"/>
    </xf>
    <xf numFmtId="0" fontId="4" fillId="0" borderId="28" xfId="1" applyFont="1" applyBorder="1" applyAlignment="1">
      <alignment horizontal="left" vertical="center"/>
    </xf>
    <xf numFmtId="164" fontId="38" fillId="0" borderId="1" xfId="1" applyNumberFormat="1" applyFont="1" applyFill="1" applyBorder="1" applyAlignment="1">
      <alignment horizontal="center" vertical="center" wrapText="1"/>
    </xf>
    <xf numFmtId="0" fontId="9" fillId="0" borderId="28" xfId="1" applyFont="1" applyBorder="1" applyAlignment="1">
      <alignment vertical="center" wrapText="1"/>
    </xf>
    <xf numFmtId="3" fontId="8" fillId="0" borderId="1" xfId="0" applyNumberFormat="1" applyFont="1" applyFill="1" applyBorder="1" applyAlignment="1">
      <alignment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3" fontId="31" fillId="6" borderId="0" xfId="1" applyNumberFormat="1" applyFont="1" applyFill="1"/>
    <xf numFmtId="0" fontId="6" fillId="2" borderId="2" xfId="1" applyFont="1" applyFill="1" applyBorder="1" applyAlignment="1" applyProtection="1">
      <alignment horizontal="left" vertical="center" wrapText="1"/>
      <protection hidden="1"/>
    </xf>
    <xf numFmtId="0" fontId="6" fillId="2" borderId="3" xfId="1" applyFont="1" applyFill="1" applyBorder="1" applyAlignment="1" applyProtection="1">
      <alignment horizontal="left" vertical="center" wrapText="1"/>
      <protection hidden="1"/>
    </xf>
    <xf numFmtId="3" fontId="28" fillId="0" borderId="1" xfId="1" applyNumberFormat="1" applyFont="1" applyFill="1" applyBorder="1" applyAlignment="1" applyProtection="1">
      <alignment horizontal="center" vertical="center" wrapText="1"/>
      <protection hidden="1"/>
    </xf>
    <xf numFmtId="3" fontId="28" fillId="0" borderId="3" xfId="1" applyNumberFormat="1" applyFont="1" applyFill="1" applyBorder="1" applyAlignment="1" applyProtection="1">
      <alignment horizontal="center" vertical="center" wrapText="1"/>
      <protection hidden="1"/>
    </xf>
    <xf numFmtId="3" fontId="28" fillId="0" borderId="4" xfId="1" applyNumberFormat="1" applyFont="1" applyFill="1" applyBorder="1" applyAlignment="1" applyProtection="1">
      <alignment horizontal="center" vertical="center" wrapText="1"/>
      <protection hidden="1"/>
    </xf>
    <xf numFmtId="3" fontId="12" fillId="0" borderId="1" xfId="1" applyNumberFormat="1" applyFont="1" applyBorder="1" applyAlignment="1" applyProtection="1">
      <alignment horizontal="right" vertical="center"/>
      <protection hidden="1"/>
    </xf>
    <xf numFmtId="0" fontId="12" fillId="0" borderId="1" xfId="1" applyFont="1" applyBorder="1" applyAlignment="1">
      <alignment horizontal="right" vertical="center" wrapText="1" shrinkToFit="1"/>
    </xf>
    <xf numFmtId="0" fontId="2" fillId="0" borderId="0" xfId="1" applyFont="1" applyAlignment="1">
      <alignment wrapText="1"/>
    </xf>
    <xf numFmtId="0" fontId="3" fillId="0" borderId="0" xfId="1" applyFont="1" applyAlignment="1">
      <alignment horizontal="left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" fontId="12" fillId="0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left" vertical="center"/>
    </xf>
    <xf numFmtId="0" fontId="1" fillId="0" borderId="1" xfId="1" applyBorder="1" applyAlignment="1">
      <alignment horizontal="center" vertical="center"/>
    </xf>
    <xf numFmtId="0" fontId="4" fillId="0" borderId="1" xfId="1" applyFont="1" applyFill="1" applyBorder="1" applyAlignment="1">
      <alignment horizontal="left" vertical="center" wrapText="1"/>
    </xf>
    <xf numFmtId="0" fontId="14" fillId="0" borderId="1" xfId="1" applyFont="1" applyFill="1" applyBorder="1" applyAlignment="1">
      <alignment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wrapText="1"/>
    </xf>
    <xf numFmtId="49" fontId="7" fillId="0" borderId="13" xfId="1" applyNumberFormat="1" applyFont="1" applyBorder="1" applyAlignment="1">
      <alignment horizontal="center" vertical="center" wrapText="1"/>
    </xf>
    <xf numFmtId="0" fontId="17" fillId="3" borderId="1" xfId="1" applyFont="1" applyFill="1" applyBorder="1" applyAlignment="1">
      <alignment horizontal="left" vertical="center"/>
    </xf>
    <xf numFmtId="3" fontId="12" fillId="0" borderId="2" xfId="1" applyNumberFormat="1" applyFont="1" applyFill="1" applyBorder="1" applyAlignment="1">
      <alignment horizontal="center" vertical="center" wrapText="1"/>
    </xf>
    <xf numFmtId="3" fontId="12" fillId="0" borderId="3" xfId="1" applyNumberFormat="1" applyFont="1" applyFill="1" applyBorder="1" applyAlignment="1">
      <alignment horizontal="center" vertical="center" wrapText="1"/>
    </xf>
    <xf numFmtId="0" fontId="11" fillId="3" borderId="1" xfId="1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3" fontId="12" fillId="0" borderId="4" xfId="1" applyNumberFormat="1" applyFont="1" applyFill="1" applyBorder="1" applyAlignment="1">
      <alignment horizontal="center" vertical="center" wrapText="1"/>
    </xf>
    <xf numFmtId="0" fontId="19" fillId="4" borderId="1" xfId="1" applyFont="1" applyFill="1" applyBorder="1" applyAlignment="1">
      <alignment horizontal="center" vertical="center"/>
    </xf>
    <xf numFmtId="0" fontId="4" fillId="0" borderId="1" xfId="1" applyFont="1" applyBorder="1" applyAlignment="1">
      <alignment horizontal="left" vertical="center" wrapText="1"/>
    </xf>
    <xf numFmtId="0" fontId="14" fillId="0" borderId="1" xfId="1" applyFont="1" applyBorder="1" applyAlignment="1">
      <alignment horizontal="left" vertical="center" wrapText="1"/>
    </xf>
    <xf numFmtId="0" fontId="6" fillId="4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left" vertical="center" wrapText="1"/>
    </xf>
    <xf numFmtId="3" fontId="12" fillId="0" borderId="1" xfId="1" applyNumberFormat="1" applyFont="1" applyFill="1" applyBorder="1" applyAlignment="1" applyProtection="1">
      <alignment horizontal="center" vertical="center" wrapText="1"/>
    </xf>
    <xf numFmtId="0" fontId="6" fillId="3" borderId="1" xfId="1" applyFont="1" applyFill="1" applyBorder="1" applyAlignment="1">
      <alignment horizontal="left" vertical="center"/>
    </xf>
    <xf numFmtId="3" fontId="12" fillId="0" borderId="2" xfId="1" applyNumberFormat="1" applyFont="1" applyBorder="1" applyAlignment="1">
      <alignment horizontal="center" vertical="center"/>
    </xf>
    <xf numFmtId="3" fontId="12" fillId="0" borderId="3" xfId="1" applyNumberFormat="1" applyFont="1" applyBorder="1" applyAlignment="1">
      <alignment horizontal="center" vertical="center"/>
    </xf>
    <xf numFmtId="3" fontId="12" fillId="0" borderId="1" xfId="1" applyNumberFormat="1" applyFont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25" fillId="0" borderId="0" xfId="1" applyFont="1" applyAlignment="1" applyProtection="1">
      <alignment horizontal="left" wrapText="1"/>
      <protection hidden="1"/>
    </xf>
    <xf numFmtId="0" fontId="3" fillId="0" borderId="0" xfId="1" applyFont="1" applyBorder="1" applyAlignment="1" applyProtection="1">
      <alignment horizontal="left"/>
      <protection hidden="1"/>
    </xf>
    <xf numFmtId="0" fontId="5" fillId="0" borderId="0" xfId="1" applyFont="1" applyAlignment="1" applyProtection="1">
      <alignment horizontal="left" wrapText="1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6" fillId="0" borderId="1" xfId="1" applyFont="1" applyBorder="1" applyAlignment="1" applyProtection="1">
      <alignment horizontal="center" vertical="center" wrapText="1"/>
      <protection hidden="1"/>
    </xf>
    <xf numFmtId="0" fontId="8" fillId="2" borderId="1" xfId="1" applyFont="1" applyFill="1" applyBorder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center" vertical="center"/>
      <protection hidden="1"/>
    </xf>
    <xf numFmtId="49" fontId="7" fillId="0" borderId="7" xfId="1" applyNumberFormat="1" applyFont="1" applyBorder="1" applyAlignment="1" applyProtection="1">
      <alignment horizontal="center" vertical="center" wrapText="1"/>
      <protection hidden="1"/>
    </xf>
    <xf numFmtId="49" fontId="7" fillId="0" borderId="8" xfId="1" applyNumberFormat="1" applyFont="1" applyBorder="1" applyAlignment="1" applyProtection="1">
      <alignment horizontal="center" vertical="center" wrapText="1"/>
      <protection hidden="1"/>
    </xf>
    <xf numFmtId="49" fontId="7" fillId="0" borderId="9" xfId="1" applyNumberFormat="1" applyFont="1" applyBorder="1" applyAlignment="1" applyProtection="1">
      <alignment horizontal="center" vertical="center" wrapText="1"/>
      <protection hidden="1"/>
    </xf>
    <xf numFmtId="49" fontId="7" fillId="0" borderId="10" xfId="1" applyNumberFormat="1" applyFont="1" applyBorder="1" applyAlignment="1" applyProtection="1">
      <alignment horizontal="center" vertical="center" wrapText="1"/>
      <protection hidden="1"/>
    </xf>
    <xf numFmtId="49" fontId="7" fillId="0" borderId="12" xfId="1" applyNumberFormat="1" applyFont="1" applyBorder="1" applyAlignment="1" applyProtection="1">
      <alignment horizontal="center" vertical="center" wrapText="1"/>
      <protection hidden="1"/>
    </xf>
    <xf numFmtId="49" fontId="7" fillId="0" borderId="13" xfId="1" applyNumberFormat="1" applyFont="1" applyBorder="1" applyAlignment="1" applyProtection="1">
      <alignment horizontal="center" vertical="center" wrapText="1"/>
      <protection hidden="1"/>
    </xf>
    <xf numFmtId="0" fontId="10" fillId="3" borderId="1" xfId="1" applyFont="1" applyFill="1" applyBorder="1" applyAlignment="1" applyProtection="1">
      <alignment horizontal="left" vertical="center"/>
      <protection hidden="1"/>
    </xf>
    <xf numFmtId="0" fontId="6" fillId="2" borderId="1" xfId="1" applyFont="1" applyFill="1" applyBorder="1" applyAlignment="1" applyProtection="1">
      <alignment horizontal="left" vertical="center"/>
      <protection hidden="1"/>
    </xf>
    <xf numFmtId="0" fontId="6" fillId="2" borderId="1" xfId="1" applyFont="1" applyFill="1" applyBorder="1" applyAlignment="1" applyProtection="1">
      <alignment vertical="center"/>
      <protection hidden="1"/>
    </xf>
    <xf numFmtId="0" fontId="8" fillId="0" borderId="1" xfId="1" applyFont="1" applyBorder="1" applyAlignment="1" applyProtection="1">
      <alignment horizontal="center" vertical="center"/>
      <protection hidden="1"/>
    </xf>
    <xf numFmtId="0" fontId="8" fillId="0" borderId="1" xfId="1" applyFont="1" applyBorder="1" applyAlignment="1" applyProtection="1">
      <alignment horizontal="left" vertical="center" wrapText="1"/>
      <protection hidden="1"/>
    </xf>
    <xf numFmtId="0" fontId="4" fillId="0" borderId="1" xfId="1" applyFont="1" applyBorder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left" vertical="center" wrapText="1"/>
      <protection hidden="1"/>
    </xf>
    <xf numFmtId="0" fontId="8" fillId="0" borderId="1" xfId="1" applyFont="1" applyFill="1" applyBorder="1" applyAlignment="1" applyProtection="1">
      <alignment horizontal="center" vertical="center"/>
      <protection hidden="1"/>
    </xf>
    <xf numFmtId="0" fontId="8" fillId="0" borderId="1" xfId="1" applyFont="1" applyFill="1" applyBorder="1" applyAlignment="1" applyProtection="1">
      <alignment horizontal="left" vertical="center" wrapText="1"/>
      <protection hidden="1"/>
    </xf>
    <xf numFmtId="0" fontId="4" fillId="0" borderId="1" xfId="1" applyFont="1" applyFill="1" applyBorder="1" applyAlignment="1" applyProtection="1">
      <alignment horizontal="center" vertical="center"/>
      <protection hidden="1"/>
    </xf>
    <xf numFmtId="0" fontId="9" fillId="0" borderId="1" xfId="1" applyFont="1" applyFill="1" applyBorder="1" applyAlignment="1" applyProtection="1">
      <alignment horizontal="left" vertical="center" wrapText="1"/>
      <protection hidden="1"/>
    </xf>
    <xf numFmtId="3" fontId="13" fillId="0" borderId="2" xfId="1" applyNumberFormat="1" applyFont="1" applyBorder="1" applyAlignment="1" applyProtection="1">
      <alignment horizontal="center" vertical="center"/>
      <protection hidden="1"/>
    </xf>
    <xf numFmtId="3" fontId="13" fillId="0" borderId="3" xfId="1" applyNumberFormat="1" applyFont="1" applyBorder="1" applyAlignment="1" applyProtection="1">
      <alignment horizontal="center" vertical="center"/>
      <protection hidden="1"/>
    </xf>
    <xf numFmtId="3" fontId="12" fillId="5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 applyProtection="1">
      <alignment horizontal="center" vertical="center"/>
      <protection hidden="1"/>
    </xf>
    <xf numFmtId="0" fontId="6" fillId="0" borderId="1" xfId="1" applyFont="1" applyFill="1" applyBorder="1" applyAlignment="1" applyProtection="1">
      <alignment horizontal="center" vertical="center"/>
      <protection hidden="1"/>
    </xf>
    <xf numFmtId="0" fontId="8" fillId="5" borderId="1" xfId="1" applyFont="1" applyFill="1" applyBorder="1" applyAlignment="1" applyProtection="1">
      <alignment horizontal="left" vertical="center" wrapText="1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8" fillId="0" borderId="0" xfId="1" applyFont="1" applyBorder="1" applyAlignment="1" applyProtection="1">
      <alignment horizontal="left"/>
      <protection hidden="1"/>
    </xf>
    <xf numFmtId="0" fontId="18" fillId="0" borderId="0" xfId="1" applyFont="1" applyBorder="1" applyAlignment="1" applyProtection="1">
      <alignment horizontal="left" wrapText="1"/>
      <protection hidden="1"/>
    </xf>
    <xf numFmtId="0" fontId="29" fillId="0" borderId="0" xfId="1" applyFont="1" applyAlignment="1">
      <alignment horizontal="left" vertical="center" wrapText="1"/>
    </xf>
    <xf numFmtId="0" fontId="17" fillId="3" borderId="1" xfId="1" applyFont="1" applyFill="1" applyBorder="1" applyAlignment="1" applyProtection="1">
      <alignment horizontal="left" vertical="center"/>
      <protection hidden="1"/>
    </xf>
    <xf numFmtId="0" fontId="4" fillId="5" borderId="1" xfId="1" applyFont="1" applyFill="1" applyBorder="1" applyAlignment="1" applyProtection="1">
      <alignment horizontal="center" vertical="center" wrapText="1"/>
      <protection hidden="1"/>
    </xf>
    <xf numFmtId="3" fontId="28" fillId="0" borderId="1" xfId="1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1" applyFill="1" applyBorder="1" applyAlignment="1" applyProtection="1">
      <alignment horizontal="center" vertical="center" wrapText="1"/>
      <protection hidden="1"/>
    </xf>
    <xf numFmtId="0" fontId="2" fillId="0" borderId="0" xfId="1" applyFont="1" applyAlignment="1">
      <alignment horizontal="left" wrapText="1"/>
    </xf>
    <xf numFmtId="0" fontId="4" fillId="0" borderId="1" xfId="1" applyFont="1" applyBorder="1" applyAlignment="1" applyProtection="1">
      <alignment horizontal="left" vertical="center" wrapText="1"/>
      <protection hidden="1"/>
    </xf>
    <xf numFmtId="0" fontId="8" fillId="0" borderId="5" xfId="1" applyFont="1" applyBorder="1" applyAlignment="1" applyProtection="1">
      <alignment horizontal="left" vertical="center" wrapText="1"/>
      <protection hidden="1"/>
    </xf>
    <xf numFmtId="0" fontId="8" fillId="0" borderId="6" xfId="1" applyFont="1" applyBorder="1" applyAlignment="1" applyProtection="1">
      <alignment horizontal="left" vertical="center" wrapText="1"/>
      <protection hidden="1"/>
    </xf>
    <xf numFmtId="0" fontId="4" fillId="0" borderId="5" xfId="1" applyFont="1" applyBorder="1" applyAlignment="1" applyProtection="1">
      <alignment horizontal="center" vertical="center" wrapText="1"/>
      <protection hidden="1"/>
    </xf>
    <xf numFmtId="0" fontId="4" fillId="0" borderId="6" xfId="1" applyFont="1" applyBorder="1" applyAlignment="1" applyProtection="1">
      <alignment horizontal="center" vertical="center" wrapText="1"/>
      <protection hidden="1"/>
    </xf>
    <xf numFmtId="0" fontId="9" fillId="0" borderId="5" xfId="1" applyFont="1" applyBorder="1" applyAlignment="1" applyProtection="1">
      <alignment horizontal="left" vertical="center" wrapText="1"/>
      <protection hidden="1"/>
    </xf>
    <xf numFmtId="0" fontId="9" fillId="0" borderId="6" xfId="1" applyFont="1" applyBorder="1" applyAlignment="1" applyProtection="1">
      <alignment horizontal="left" vertical="center" wrapText="1"/>
      <protection hidden="1"/>
    </xf>
    <xf numFmtId="0" fontId="23" fillId="0" borderId="0" xfId="1" applyFont="1" applyFill="1" applyBorder="1" applyAlignment="1">
      <alignment horizontal="left" vertical="center" wrapText="1"/>
    </xf>
    <xf numFmtId="3" fontId="28" fillId="0" borderId="2" xfId="1" applyNumberFormat="1" applyFont="1" applyFill="1" applyBorder="1" applyAlignment="1" applyProtection="1">
      <alignment horizontal="center" vertical="center" wrapText="1"/>
      <protection hidden="1"/>
    </xf>
    <xf numFmtId="3" fontId="28" fillId="0" borderId="3" xfId="1" applyNumberFormat="1" applyFont="1" applyFill="1" applyBorder="1" applyAlignment="1" applyProtection="1">
      <alignment horizontal="center" vertical="center" wrapText="1"/>
      <protection hidden="1"/>
    </xf>
    <xf numFmtId="3" fontId="6" fillId="2" borderId="2" xfId="1" applyNumberFormat="1" applyFont="1" applyFill="1" applyBorder="1" applyAlignment="1">
      <alignment horizontal="left" vertical="center"/>
    </xf>
    <xf numFmtId="3" fontId="6" fillId="2" borderId="3" xfId="1" applyNumberFormat="1" applyFont="1" applyFill="1" applyBorder="1" applyAlignment="1">
      <alignment horizontal="left" vertical="center"/>
    </xf>
    <xf numFmtId="3" fontId="6" fillId="2" borderId="4" xfId="1" applyNumberFormat="1" applyFont="1" applyFill="1" applyBorder="1" applyAlignment="1">
      <alignment horizontal="left" vertical="center"/>
    </xf>
    <xf numFmtId="3" fontId="10" fillId="3" borderId="2" xfId="1" applyNumberFormat="1" applyFont="1" applyFill="1" applyBorder="1" applyAlignment="1">
      <alignment horizontal="left" vertical="center"/>
    </xf>
    <xf numFmtId="3" fontId="10" fillId="3" borderId="3" xfId="1" applyNumberFormat="1" applyFont="1" applyFill="1" applyBorder="1" applyAlignment="1">
      <alignment horizontal="left" vertical="center"/>
    </xf>
    <xf numFmtId="3" fontId="10" fillId="3" borderId="4" xfId="1" applyNumberFormat="1" applyFont="1" applyFill="1" applyBorder="1" applyAlignment="1">
      <alignment horizontal="left" vertical="center"/>
    </xf>
    <xf numFmtId="0" fontId="25" fillId="0" borderId="0" xfId="1" applyFont="1" applyAlignment="1">
      <alignment horizontal="left" wrapText="1"/>
    </xf>
    <xf numFmtId="1" fontId="6" fillId="0" borderId="1" xfId="1" applyNumberFormat="1" applyFont="1" applyFill="1" applyBorder="1" applyAlignment="1">
      <alignment horizontal="center" vertical="center"/>
    </xf>
    <xf numFmtId="3" fontId="6" fillId="0" borderId="1" xfId="1" applyNumberFormat="1" applyFont="1" applyFill="1" applyBorder="1" applyAlignment="1">
      <alignment horizontal="center" vertical="center" wrapText="1"/>
    </xf>
    <xf numFmtId="3" fontId="1" fillId="0" borderId="1" xfId="1" applyNumberFormat="1" applyFill="1" applyBorder="1" applyAlignment="1">
      <alignment horizontal="center" vertical="center" wrapText="1"/>
    </xf>
    <xf numFmtId="3" fontId="1" fillId="0" borderId="1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Fill="1" applyBorder="1" applyAlignment="1">
      <alignment horizontal="center" vertical="center" wrapText="1"/>
    </xf>
    <xf numFmtId="3" fontId="7" fillId="0" borderId="8" xfId="1" applyNumberFormat="1" applyFont="1" applyFill="1" applyBorder="1" applyAlignment="1">
      <alignment horizontal="center" vertical="center" wrapText="1"/>
    </xf>
    <xf numFmtId="3" fontId="7" fillId="0" borderId="9" xfId="1" applyNumberFormat="1" applyFont="1" applyFill="1" applyBorder="1" applyAlignment="1">
      <alignment horizontal="center" vertical="center" wrapText="1"/>
    </xf>
    <xf numFmtId="3" fontId="7" fillId="0" borderId="10" xfId="1" applyNumberFormat="1" applyFont="1" applyFill="1" applyBorder="1" applyAlignment="1">
      <alignment horizontal="center" vertical="center" wrapText="1"/>
    </xf>
    <xf numFmtId="3" fontId="7" fillId="0" borderId="12" xfId="1" applyNumberFormat="1" applyFont="1" applyFill="1" applyBorder="1" applyAlignment="1">
      <alignment horizontal="center" vertical="center" wrapText="1"/>
    </xf>
    <xf numFmtId="3" fontId="7" fillId="0" borderId="13" xfId="1" applyNumberFormat="1" applyFont="1" applyFill="1" applyBorder="1" applyAlignment="1">
      <alignment horizontal="center" vertical="center" wrapText="1"/>
    </xf>
    <xf numFmtId="3" fontId="12" fillId="5" borderId="2" xfId="1" applyNumberFormat="1" applyFont="1" applyFill="1" applyBorder="1" applyAlignment="1">
      <alignment horizontal="center" vertical="center" wrapText="1"/>
    </xf>
    <xf numFmtId="3" fontId="12" fillId="5" borderId="4" xfId="1" applyNumberFormat="1" applyFont="1" applyFill="1" applyBorder="1" applyAlignment="1">
      <alignment horizontal="center" vertical="center" wrapText="1"/>
    </xf>
    <xf numFmtId="3" fontId="10" fillId="3" borderId="2" xfId="1" applyNumberFormat="1" applyFont="1" applyFill="1" applyBorder="1" applyAlignment="1">
      <alignment horizontal="left" vertical="center" wrapText="1"/>
    </xf>
    <xf numFmtId="3" fontId="10" fillId="3" borderId="3" xfId="1" applyNumberFormat="1" applyFont="1" applyFill="1" applyBorder="1" applyAlignment="1">
      <alignment horizontal="left" vertical="center" wrapText="1"/>
    </xf>
    <xf numFmtId="3" fontId="10" fillId="3" borderId="4" xfId="1" applyNumberFormat="1" applyFont="1" applyFill="1" applyBorder="1" applyAlignment="1">
      <alignment horizontal="left" vertical="center" wrapText="1"/>
    </xf>
    <xf numFmtId="3" fontId="17" fillId="3" borderId="1" xfId="1" applyNumberFormat="1" applyFont="1" applyFill="1" applyBorder="1" applyAlignment="1">
      <alignment horizontal="left" vertical="center"/>
    </xf>
    <xf numFmtId="3" fontId="13" fillId="5" borderId="5" xfId="1" applyNumberFormat="1" applyFont="1" applyFill="1" applyBorder="1" applyAlignment="1">
      <alignment horizontal="center" vertical="center" wrapText="1"/>
    </xf>
    <xf numFmtId="3" fontId="13" fillId="5" borderId="6" xfId="1" applyNumberFormat="1" applyFont="1" applyFill="1" applyBorder="1" applyAlignment="1">
      <alignment horizontal="center" vertical="center" wrapText="1"/>
    </xf>
    <xf numFmtId="3" fontId="13" fillId="5" borderId="11" xfId="1" applyNumberFormat="1" applyFont="1" applyFill="1" applyBorder="1" applyAlignment="1">
      <alignment horizontal="center" vertical="center" wrapText="1"/>
    </xf>
    <xf numFmtId="3" fontId="31" fillId="0" borderId="1" xfId="1" applyNumberFormat="1" applyFont="1" applyFill="1" applyBorder="1" applyAlignment="1">
      <alignment horizontal="center" vertical="center" wrapText="1"/>
    </xf>
    <xf numFmtId="3" fontId="23" fillId="0" borderId="0" xfId="1" applyNumberFormat="1" applyFont="1" applyFill="1" applyBorder="1" applyAlignment="1">
      <alignment horizontal="left" vertical="center" wrapText="1"/>
    </xf>
    <xf numFmtId="3" fontId="13" fillId="0" borderId="0" xfId="1" applyNumberFormat="1" applyFont="1" applyFill="1" applyBorder="1" applyAlignment="1">
      <alignment horizontal="center" vertical="center" wrapText="1"/>
    </xf>
    <xf numFmtId="3" fontId="9" fillId="0" borderId="1" xfId="1" applyNumberFormat="1" applyFont="1" applyFill="1" applyBorder="1" applyAlignment="1">
      <alignment horizontal="left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3" fontId="8" fillId="0" borderId="5" xfId="1" applyNumberFormat="1" applyFont="1" applyFill="1" applyBorder="1" applyAlignment="1">
      <alignment horizontal="left" vertical="center" wrapText="1"/>
    </xf>
    <xf numFmtId="3" fontId="8" fillId="0" borderId="6" xfId="1" applyNumberFormat="1" applyFont="1" applyFill="1" applyBorder="1" applyAlignment="1">
      <alignment horizontal="left" vertical="center" wrapText="1"/>
    </xf>
    <xf numFmtId="3" fontId="8" fillId="0" borderId="11" xfId="1" applyNumberFormat="1" applyFont="1" applyFill="1" applyBorder="1" applyAlignment="1">
      <alignment horizontal="left" vertical="center" wrapText="1"/>
    </xf>
    <xf numFmtId="3" fontId="4" fillId="0" borderId="5" xfId="1" applyNumberFormat="1" applyFont="1" applyFill="1" applyBorder="1" applyAlignment="1">
      <alignment horizontal="center" vertical="center" wrapText="1"/>
    </xf>
    <xf numFmtId="3" fontId="4" fillId="0" borderId="6" xfId="1" applyNumberFormat="1" applyFont="1" applyFill="1" applyBorder="1" applyAlignment="1">
      <alignment horizontal="center" vertical="center" wrapText="1"/>
    </xf>
    <xf numFmtId="3" fontId="4" fillId="0" borderId="11" xfId="1" applyNumberFormat="1" applyFont="1" applyFill="1" applyBorder="1" applyAlignment="1">
      <alignment horizontal="center" vertical="center" wrapText="1"/>
    </xf>
    <xf numFmtId="3" fontId="28" fillId="0" borderId="7" xfId="1" applyNumberFormat="1" applyFont="1" applyFill="1" applyBorder="1" applyAlignment="1">
      <alignment horizontal="center" vertical="center" wrapText="1"/>
    </xf>
    <xf numFmtId="3" fontId="28" fillId="0" borderId="8" xfId="1" applyNumberFormat="1" applyFont="1" applyFill="1" applyBorder="1" applyAlignment="1">
      <alignment horizontal="center" vertical="center" wrapText="1"/>
    </xf>
    <xf numFmtId="3" fontId="28" fillId="0" borderId="9" xfId="1" applyNumberFormat="1" applyFont="1" applyFill="1" applyBorder="1" applyAlignment="1">
      <alignment horizontal="center" vertical="center" wrapText="1"/>
    </xf>
    <xf numFmtId="3" fontId="28" fillId="0" borderId="10" xfId="1" applyNumberFormat="1" applyFont="1" applyFill="1" applyBorder="1" applyAlignment="1">
      <alignment horizontal="center" vertical="center" wrapText="1"/>
    </xf>
    <xf numFmtId="3" fontId="28" fillId="0" borderId="12" xfId="1" applyNumberFormat="1" applyFont="1" applyFill="1" applyBorder="1" applyAlignment="1">
      <alignment horizontal="center" vertical="center" wrapText="1"/>
    </xf>
    <xf numFmtId="3" fontId="28" fillId="0" borderId="13" xfId="1" applyNumberFormat="1" applyFont="1" applyFill="1" applyBorder="1" applyAlignment="1">
      <alignment horizontal="center" vertical="center" wrapText="1"/>
    </xf>
    <xf numFmtId="3" fontId="28" fillId="0" borderId="0" xfId="1" applyNumberFormat="1" applyFont="1" applyFill="1" applyBorder="1" applyAlignment="1">
      <alignment horizontal="center" vertical="center" wrapText="1"/>
    </xf>
    <xf numFmtId="3" fontId="28" fillId="0" borderId="1" xfId="1" applyNumberFormat="1" applyFont="1" applyFill="1" applyBorder="1" applyAlignment="1">
      <alignment horizontal="center" vertical="center" wrapText="1"/>
    </xf>
    <xf numFmtId="3" fontId="12" fillId="0" borderId="7" xfId="1" applyNumberFormat="1" applyFont="1" applyBorder="1" applyAlignment="1" applyProtection="1">
      <alignment horizontal="center" vertical="center"/>
      <protection hidden="1"/>
    </xf>
    <xf numFmtId="3" fontId="13" fillId="0" borderId="14" xfId="1" applyNumberFormat="1" applyFont="1" applyBorder="1" applyAlignment="1" applyProtection="1">
      <alignment horizontal="center" vertical="center"/>
      <protection hidden="1"/>
    </xf>
    <xf numFmtId="3" fontId="13" fillId="0" borderId="9" xfId="1" applyNumberFormat="1" applyFont="1" applyBorder="1" applyAlignment="1" applyProtection="1">
      <alignment horizontal="center" vertical="center"/>
      <protection hidden="1"/>
    </xf>
    <xf numFmtId="3" fontId="13" fillId="0" borderId="0" xfId="1" applyNumberFormat="1" applyFont="1" applyBorder="1" applyAlignment="1" applyProtection="1">
      <alignment horizontal="center" vertical="center"/>
      <protection hidden="1"/>
    </xf>
    <xf numFmtId="3" fontId="13" fillId="0" borderId="12" xfId="1" applyNumberFormat="1" applyFont="1" applyBorder="1" applyAlignment="1" applyProtection="1">
      <alignment horizontal="center" vertical="center"/>
      <protection hidden="1"/>
    </xf>
    <xf numFmtId="3" fontId="13" fillId="0" borderId="15" xfId="1" applyNumberFormat="1" applyFont="1" applyBorder="1" applyAlignment="1" applyProtection="1">
      <alignment horizontal="center" vertical="center"/>
      <protection hidden="1"/>
    </xf>
    <xf numFmtId="0" fontId="16" fillId="0" borderId="1" xfId="1" applyFont="1" applyBorder="1" applyAlignment="1" applyProtection="1">
      <alignment horizontal="left" vertical="center" wrapText="1"/>
      <protection hidden="1"/>
    </xf>
    <xf numFmtId="0" fontId="4" fillId="0" borderId="1" xfId="1" applyFont="1" applyBorder="1" applyAlignment="1" applyProtection="1">
      <alignment horizontal="left" vertical="center"/>
      <protection hidden="1"/>
    </xf>
    <xf numFmtId="0" fontId="18" fillId="0" borderId="0" xfId="1" applyFont="1" applyAlignment="1" applyProtection="1">
      <alignment horizontal="left"/>
      <protection hidden="1"/>
    </xf>
    <xf numFmtId="3" fontId="12" fillId="0" borderId="1" xfId="1" applyNumberFormat="1" applyFont="1" applyBorder="1" applyAlignment="1" applyProtection="1">
      <alignment horizontal="center" vertical="center"/>
      <protection hidden="1"/>
    </xf>
    <xf numFmtId="0" fontId="6" fillId="4" borderId="1" xfId="1" applyFont="1" applyFill="1" applyBorder="1" applyAlignment="1" applyProtection="1">
      <alignment horizontal="center" vertical="center" wrapText="1"/>
      <protection hidden="1"/>
    </xf>
    <xf numFmtId="0" fontId="18" fillId="0" borderId="0" xfId="1" applyFont="1" applyAlignment="1" applyProtection="1">
      <alignment horizontal="left" wrapText="1"/>
      <protection hidden="1"/>
    </xf>
    <xf numFmtId="3" fontId="12" fillId="0" borderId="1" xfId="1" applyNumberFormat="1" applyFont="1" applyBorder="1" applyAlignment="1" applyProtection="1">
      <alignment horizontal="center" vertical="center" wrapText="1"/>
      <protection hidden="1"/>
    </xf>
    <xf numFmtId="3" fontId="13" fillId="0" borderId="1" xfId="1" applyNumberFormat="1" applyFont="1" applyBorder="1" applyAlignment="1" applyProtection="1">
      <alignment horizontal="center" vertical="center" wrapText="1"/>
      <protection hidden="1"/>
    </xf>
    <xf numFmtId="0" fontId="35" fillId="0" borderId="0" xfId="1" applyFont="1" applyAlignment="1">
      <alignment wrapText="1"/>
    </xf>
    <xf numFmtId="0" fontId="39" fillId="0" borderId="1" xfId="1" applyFont="1" applyBorder="1" applyAlignment="1">
      <alignment vertical="center"/>
    </xf>
    <xf numFmtId="0" fontId="40" fillId="0" borderId="1" xfId="1" applyFont="1" applyBorder="1" applyAlignment="1">
      <alignment horizontal="center" vertical="center"/>
    </xf>
    <xf numFmtId="0" fontId="40" fillId="0" borderId="1" xfId="1" applyFont="1" applyBorder="1" applyAlignment="1">
      <alignment horizontal="center" vertical="center" wrapText="1"/>
    </xf>
    <xf numFmtId="0" fontId="39" fillId="2" borderId="1" xfId="1" applyFont="1" applyFill="1" applyBorder="1" applyAlignment="1">
      <alignment horizontal="center"/>
    </xf>
    <xf numFmtId="49" fontId="41" fillId="0" borderId="7" xfId="1" applyNumberFormat="1" applyFont="1" applyBorder="1" applyAlignment="1">
      <alignment horizontal="center" vertical="center" wrapText="1"/>
    </xf>
    <xf numFmtId="49" fontId="41" fillId="0" borderId="8" xfId="1" applyNumberFormat="1" applyFont="1" applyBorder="1" applyAlignment="1">
      <alignment horizontal="center" vertical="center" wrapText="1"/>
    </xf>
    <xf numFmtId="49" fontId="41" fillId="0" borderId="9" xfId="1" applyNumberFormat="1" applyFont="1" applyBorder="1" applyAlignment="1">
      <alignment horizontal="center" vertical="center" wrapText="1"/>
    </xf>
    <xf numFmtId="49" fontId="41" fillId="0" borderId="10" xfId="1" applyNumberFormat="1" applyFont="1" applyBorder="1" applyAlignment="1">
      <alignment horizontal="center" vertical="center" wrapText="1"/>
    </xf>
    <xf numFmtId="49" fontId="41" fillId="0" borderId="12" xfId="1" applyNumberFormat="1" applyFont="1" applyBorder="1" applyAlignment="1">
      <alignment horizontal="center" vertical="center" wrapText="1"/>
    </xf>
    <xf numFmtId="49" fontId="41" fillId="0" borderId="13" xfId="1" applyNumberFormat="1" applyFont="1" applyBorder="1" applyAlignment="1">
      <alignment horizontal="center" vertical="center" wrapText="1"/>
    </xf>
    <xf numFmtId="0" fontId="45" fillId="0" borderId="1" xfId="1" applyFont="1" applyBorder="1" applyAlignment="1">
      <alignment horizontal="center" vertical="center"/>
    </xf>
    <xf numFmtId="0" fontId="45" fillId="0" borderId="1" xfId="1" applyFont="1" applyBorder="1" applyAlignment="1">
      <alignment horizontal="left" vertical="center" wrapText="1"/>
    </xf>
    <xf numFmtId="0" fontId="43" fillId="2" borderId="1" xfId="1" applyFont="1" applyFill="1" applyBorder="1" applyAlignment="1">
      <alignment vertical="center"/>
    </xf>
    <xf numFmtId="0" fontId="42" fillId="3" borderId="1" xfId="1" applyFont="1" applyFill="1" applyBorder="1" applyAlignment="1">
      <alignment horizontal="left" vertical="center"/>
    </xf>
    <xf numFmtId="0" fontId="43" fillId="2" borderId="1" xfId="1" applyFont="1" applyFill="1" applyBorder="1" applyAlignment="1">
      <alignment horizontal="left" vertical="center"/>
    </xf>
    <xf numFmtId="0" fontId="44" fillId="2" borderId="1" xfId="1" applyFont="1" applyFill="1" applyBorder="1" applyAlignment="1">
      <alignment horizontal="center" vertical="center"/>
    </xf>
    <xf numFmtId="3" fontId="47" fillId="0" borderId="1" xfId="1" applyNumberFormat="1" applyFont="1" applyFill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26" xfId="1" applyFont="1" applyBorder="1" applyAlignment="1">
      <alignment horizontal="center" vertical="center"/>
    </xf>
    <xf numFmtId="0" fontId="16" fillId="2" borderId="2" xfId="1" applyFont="1" applyFill="1" applyBorder="1" applyAlignment="1">
      <alignment horizontal="center" vertical="center"/>
    </xf>
    <xf numFmtId="0" fontId="16" fillId="2" borderId="3" xfId="1" applyFont="1" applyFill="1" applyBorder="1" applyAlignment="1">
      <alignment horizontal="center" vertical="center"/>
    </xf>
    <xf numFmtId="0" fontId="16" fillId="2" borderId="4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3" fontId="28" fillId="5" borderId="29" xfId="1" applyNumberFormat="1" applyFont="1" applyFill="1" applyBorder="1" applyAlignment="1">
      <alignment horizontal="center" vertical="center" wrapText="1"/>
    </xf>
    <xf numFmtId="3" fontId="28" fillId="5" borderId="30" xfId="1" applyNumberFormat="1" applyFont="1" applyFill="1" applyBorder="1" applyAlignment="1">
      <alignment horizontal="center" vertical="center" wrapText="1"/>
    </xf>
    <xf numFmtId="3" fontId="28" fillId="0" borderId="29" xfId="1" applyNumberFormat="1" applyFont="1" applyFill="1" applyBorder="1" applyAlignment="1">
      <alignment horizontal="center" vertical="center" wrapText="1"/>
    </xf>
    <xf numFmtId="3" fontId="28" fillId="0" borderId="30" xfId="1" applyNumberFormat="1" applyFont="1" applyFill="1" applyBorder="1" applyAlignment="1">
      <alignment horizontal="center" vertical="center" wrapText="1"/>
    </xf>
    <xf numFmtId="0" fontId="49" fillId="0" borderId="0" xfId="1" applyFont="1" applyAlignment="1">
      <alignment horizontal="left" wrapText="1"/>
    </xf>
    <xf numFmtId="0" fontId="9" fillId="0" borderId="16" xfId="1" applyFont="1" applyBorder="1" applyAlignment="1">
      <alignment vertical="center"/>
    </xf>
    <xf numFmtId="0" fontId="9" fillId="0" borderId="21" xfId="1" applyFont="1" applyBorder="1" applyAlignment="1">
      <alignment vertical="center"/>
    </xf>
    <xf numFmtId="0" fontId="9" fillId="0" borderId="24" xfId="1" applyFont="1" applyBorder="1" applyAlignment="1">
      <alignment vertical="center"/>
    </xf>
    <xf numFmtId="0" fontId="6" fillId="0" borderId="17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 wrapText="1"/>
    </xf>
    <xf numFmtId="0" fontId="6" fillId="0" borderId="22" xfId="1" applyFont="1" applyBorder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9" fillId="2" borderId="18" xfId="1" applyFont="1" applyFill="1" applyBorder="1" applyAlignment="1">
      <alignment horizontal="center" vertical="center"/>
    </xf>
    <xf numFmtId="0" fontId="9" fillId="2" borderId="19" xfId="1" applyFont="1" applyFill="1" applyBorder="1" applyAlignment="1">
      <alignment horizontal="center" vertical="center"/>
    </xf>
    <xf numFmtId="49" fontId="7" fillId="0" borderId="31" xfId="1" applyNumberFormat="1" applyFont="1" applyBorder="1" applyAlignment="1">
      <alignment horizontal="center" vertical="center" wrapText="1"/>
    </xf>
    <xf numFmtId="49" fontId="7" fillId="0" borderId="32" xfId="1" applyNumberFormat="1" applyFont="1" applyBorder="1" applyAlignment="1">
      <alignment horizontal="center" vertical="center" wrapText="1"/>
    </xf>
    <xf numFmtId="49" fontId="7" fillId="0" borderId="33" xfId="1" applyNumberFormat="1" applyFont="1" applyBorder="1" applyAlignment="1">
      <alignment horizontal="center" vertical="center" wrapText="1"/>
    </xf>
    <xf numFmtId="49" fontId="7" fillId="0" borderId="34" xfId="1" applyNumberFormat="1" applyFont="1" applyBorder="1" applyAlignment="1">
      <alignment horizontal="center" vertical="center" wrapText="1"/>
    </xf>
    <xf numFmtId="49" fontId="7" fillId="0" borderId="35" xfId="1" applyNumberFormat="1" applyFont="1" applyBorder="1" applyAlignment="1">
      <alignment horizontal="center" vertical="center" wrapText="1"/>
    </xf>
    <xf numFmtId="49" fontId="7" fillId="0" borderId="36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1143000</xdr:colOff>
      <xdr:row>0</xdr:row>
      <xdr:rowOff>304800</xdr:rowOff>
    </xdr:from>
    <xdr:to>
      <xdr:col>9</xdr:col>
      <xdr:colOff>3286125</xdr:colOff>
      <xdr:row>2</xdr:row>
      <xdr:rowOff>47625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362825" y="304800"/>
          <a:ext cx="2143125" cy="44767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1885950</xdr:colOff>
      <xdr:row>0</xdr:row>
      <xdr:rowOff>104775</xdr:rowOff>
    </xdr:from>
    <xdr:to>
      <xdr:col>9</xdr:col>
      <xdr:colOff>4029075</xdr:colOff>
      <xdr:row>2</xdr:row>
      <xdr:rowOff>104775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458200" y="104775"/>
          <a:ext cx="2143125" cy="44767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428625</xdr:colOff>
      <xdr:row>0</xdr:row>
      <xdr:rowOff>285750</xdr:rowOff>
    </xdr:from>
    <xdr:to>
      <xdr:col>14</xdr:col>
      <xdr:colOff>104775</xdr:colOff>
      <xdr:row>3</xdr:row>
      <xdr:rowOff>142875</xdr:rowOff>
    </xdr:to>
    <xdr:pic>
      <xdr:nvPicPr>
        <xdr:cNvPr id="2" name="Picture 2" descr="Aladdin-logo_200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2125325" y="285750"/>
          <a:ext cx="2171700" cy="676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8</xdr:col>
      <xdr:colOff>2428875</xdr:colOff>
      <xdr:row>0</xdr:row>
      <xdr:rowOff>142875</xdr:rowOff>
    </xdr:from>
    <xdr:to>
      <xdr:col>8</xdr:col>
      <xdr:colOff>4572000</xdr:colOff>
      <xdr:row>1</xdr:row>
      <xdr:rowOff>152400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772525" y="142875"/>
          <a:ext cx="2143125" cy="44767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2619375</xdr:colOff>
      <xdr:row>0</xdr:row>
      <xdr:rowOff>66675</xdr:rowOff>
    </xdr:from>
    <xdr:to>
      <xdr:col>8</xdr:col>
      <xdr:colOff>4762500</xdr:colOff>
      <xdr:row>2</xdr:row>
      <xdr:rowOff>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715375" y="66675"/>
          <a:ext cx="2143125" cy="44767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2314575</xdr:colOff>
      <xdr:row>0</xdr:row>
      <xdr:rowOff>95250</xdr:rowOff>
    </xdr:from>
    <xdr:to>
      <xdr:col>8</xdr:col>
      <xdr:colOff>4457700</xdr:colOff>
      <xdr:row>2</xdr:row>
      <xdr:rowOff>95250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277225" y="95250"/>
          <a:ext cx="2143125" cy="44767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1685925</xdr:colOff>
      <xdr:row>0</xdr:row>
      <xdr:rowOff>57150</xdr:rowOff>
    </xdr:from>
    <xdr:to>
      <xdr:col>4</xdr:col>
      <xdr:colOff>1047750</xdr:colOff>
      <xdr:row>2</xdr:row>
      <xdr:rowOff>57150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962900" y="57150"/>
          <a:ext cx="2143125" cy="44767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742950</xdr:colOff>
      <xdr:row>0</xdr:row>
      <xdr:rowOff>266700</xdr:rowOff>
    </xdr:from>
    <xdr:to>
      <xdr:col>8</xdr:col>
      <xdr:colOff>2886075</xdr:colOff>
      <xdr:row>1</xdr:row>
      <xdr:rowOff>152400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924925" y="266700"/>
          <a:ext cx="2143125" cy="4476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sheetViews>
    <sheetView view="pageLayout" zoomScaleNormal="100" workbookViewId="0">
      <selection activeCell="B4" sqref="B4:B8"/>
    </sheetView>
  </sheetViews>
  <sheetFormatPr defaultRowHeight="12.75"/>
  <cols>
    <col min="1" max="1" width="2.85546875" style="1" customWidth="1"/>
    <col min="2" max="2" width="28.42578125" style="1" customWidth="1"/>
    <col min="3" max="3" width="8" style="1" customWidth="1"/>
    <col min="4" max="4" width="18" style="1" customWidth="1"/>
    <col min="5" max="5" width="14" style="1" customWidth="1"/>
    <col min="6" max="6" width="15.7109375" style="1" customWidth="1"/>
    <col min="7" max="7" width="8.7109375" style="1" hidden="1" customWidth="1"/>
    <col min="8" max="8" width="9.7109375" style="1" hidden="1" customWidth="1"/>
    <col min="9" max="9" width="8.7109375" style="1" hidden="1" customWidth="1"/>
    <col min="10" max="10" width="49.5703125" style="2" customWidth="1"/>
    <col min="11" max="13" width="0" style="1" hidden="1" customWidth="1"/>
    <col min="14" max="16384" width="9.140625" style="1"/>
  </cols>
  <sheetData>
    <row r="1" spans="1:10" ht="36.75" customHeight="1">
      <c r="A1" s="177" t="s">
        <v>0</v>
      </c>
      <c r="B1" s="177"/>
      <c r="C1" s="177"/>
      <c r="D1" s="177"/>
      <c r="E1" s="177"/>
      <c r="F1" s="177"/>
      <c r="G1" s="177"/>
      <c r="H1" s="177"/>
      <c r="I1" s="177"/>
      <c r="J1" s="177"/>
    </row>
    <row r="2" spans="1:10" ht="18.75" customHeight="1">
      <c r="A2" s="178" t="s">
        <v>1</v>
      </c>
      <c r="B2" s="178"/>
      <c r="C2" s="178"/>
      <c r="D2" s="178"/>
      <c r="E2" s="178"/>
      <c r="F2" s="178"/>
      <c r="G2" s="178"/>
      <c r="H2" s="178"/>
      <c r="I2" s="178"/>
    </row>
    <row r="4" spans="1:10" ht="12.75" customHeight="1">
      <c r="A4" s="179" t="s">
        <v>2</v>
      </c>
      <c r="B4" s="179" t="s">
        <v>3</v>
      </c>
      <c r="C4" s="180" t="s">
        <v>4</v>
      </c>
      <c r="D4" s="180"/>
      <c r="E4" s="189" t="s">
        <v>403</v>
      </c>
      <c r="F4" s="190"/>
      <c r="G4" s="181"/>
      <c r="H4" s="181"/>
      <c r="I4" s="181"/>
      <c r="J4" s="179" t="s">
        <v>6</v>
      </c>
    </row>
    <row r="5" spans="1:10">
      <c r="A5" s="179"/>
      <c r="B5" s="179"/>
      <c r="C5" s="180"/>
      <c r="D5" s="180"/>
      <c r="E5" s="191"/>
      <c r="F5" s="192"/>
      <c r="G5" s="182"/>
      <c r="H5" s="182"/>
      <c r="I5" s="182"/>
      <c r="J5" s="179"/>
    </row>
    <row r="6" spans="1:10">
      <c r="A6" s="179"/>
      <c r="B6" s="179"/>
      <c r="C6" s="180"/>
      <c r="D6" s="180"/>
      <c r="E6" s="191"/>
      <c r="F6" s="192"/>
      <c r="G6" s="182"/>
      <c r="H6" s="182"/>
      <c r="I6" s="182"/>
      <c r="J6" s="179"/>
    </row>
    <row r="7" spans="1:10">
      <c r="A7" s="179"/>
      <c r="B7" s="179"/>
      <c r="C7" s="180"/>
      <c r="D7" s="180"/>
      <c r="E7" s="191"/>
      <c r="F7" s="192"/>
      <c r="G7" s="3"/>
      <c r="H7" s="3"/>
      <c r="I7" s="3"/>
      <c r="J7" s="179"/>
    </row>
    <row r="8" spans="1:10">
      <c r="A8" s="179"/>
      <c r="B8" s="179"/>
      <c r="C8" s="180"/>
      <c r="D8" s="180"/>
      <c r="E8" s="193"/>
      <c r="F8" s="194"/>
      <c r="G8" s="3"/>
      <c r="H8" s="3"/>
      <c r="I8" s="3"/>
      <c r="J8" s="179"/>
    </row>
    <row r="9" spans="1:10" ht="15">
      <c r="A9" s="4" t="s">
        <v>7</v>
      </c>
      <c r="B9" s="4"/>
      <c r="C9" s="4"/>
      <c r="D9" s="4"/>
      <c r="E9" s="4"/>
      <c r="F9" s="4"/>
      <c r="G9" s="4"/>
      <c r="H9" s="4"/>
      <c r="I9" s="4"/>
      <c r="J9" s="4"/>
    </row>
    <row r="10" spans="1:10">
      <c r="A10" s="185" t="s">
        <v>8</v>
      </c>
      <c r="B10" s="185"/>
      <c r="C10" s="185"/>
      <c r="D10" s="185"/>
      <c r="E10" s="185"/>
      <c r="F10" s="185"/>
      <c r="G10" s="185"/>
      <c r="H10" s="185"/>
      <c r="I10" s="185"/>
      <c r="J10" s="185"/>
    </row>
    <row r="11" spans="1:10" ht="36">
      <c r="A11" s="5">
        <v>1</v>
      </c>
      <c r="B11" s="6" t="s">
        <v>9</v>
      </c>
      <c r="C11" s="183" t="s">
        <v>10</v>
      </c>
      <c r="D11" s="183"/>
      <c r="E11" s="184">
        <f>40+F13+E20</f>
        <v>150</v>
      </c>
      <c r="F11" s="184"/>
      <c r="G11" s="7"/>
      <c r="H11" s="7"/>
      <c r="I11" s="7"/>
      <c r="J11" s="8" t="s">
        <v>390</v>
      </c>
    </row>
    <row r="12" spans="1:10">
      <c r="A12" s="185" t="s">
        <v>11</v>
      </c>
      <c r="B12" s="185"/>
      <c r="C12" s="185"/>
      <c r="D12" s="185"/>
      <c r="E12" s="9" t="s">
        <v>12</v>
      </c>
      <c r="F12" s="9" t="s">
        <v>13</v>
      </c>
      <c r="G12" s="10"/>
      <c r="H12" s="10"/>
      <c r="I12" s="10"/>
      <c r="J12" s="10"/>
    </row>
    <row r="13" spans="1:10" ht="12.75" customHeight="1">
      <c r="A13" s="186">
        <v>2</v>
      </c>
      <c r="B13" s="187" t="s">
        <v>14</v>
      </c>
      <c r="C13" s="183" t="s">
        <v>15</v>
      </c>
      <c r="D13" s="183"/>
      <c r="E13" s="11" t="s">
        <v>16</v>
      </c>
      <c r="F13" s="12">
        <v>80</v>
      </c>
      <c r="G13" s="7"/>
      <c r="H13" s="7"/>
      <c r="I13" s="7"/>
      <c r="J13" s="188" t="s">
        <v>391</v>
      </c>
    </row>
    <row r="14" spans="1:10">
      <c r="A14" s="186"/>
      <c r="B14" s="187"/>
      <c r="C14" s="183"/>
      <c r="D14" s="183"/>
      <c r="E14" s="7" t="s">
        <v>17</v>
      </c>
      <c r="F14" s="12">
        <v>75</v>
      </c>
      <c r="G14" s="7"/>
      <c r="H14" s="7"/>
      <c r="I14" s="7"/>
      <c r="J14" s="188"/>
    </row>
    <row r="15" spans="1:10">
      <c r="A15" s="186"/>
      <c r="B15" s="187"/>
      <c r="C15" s="183"/>
      <c r="D15" s="183"/>
      <c r="E15" s="13" t="s">
        <v>18</v>
      </c>
      <c r="F15" s="12">
        <v>60</v>
      </c>
      <c r="G15" s="7"/>
      <c r="H15" s="7"/>
      <c r="I15" s="7"/>
      <c r="J15" s="188"/>
    </row>
    <row r="16" spans="1:10">
      <c r="A16" s="186"/>
      <c r="B16" s="187"/>
      <c r="C16" s="183"/>
      <c r="D16" s="183"/>
      <c r="E16" s="7" t="s">
        <v>19</v>
      </c>
      <c r="F16" s="12">
        <v>65</v>
      </c>
      <c r="G16" s="7"/>
      <c r="H16" s="7"/>
      <c r="I16" s="7"/>
      <c r="J16" s="188"/>
    </row>
    <row r="17" spans="1:10">
      <c r="A17" s="185" t="s">
        <v>20</v>
      </c>
      <c r="B17" s="185"/>
      <c r="C17" s="185"/>
      <c r="D17" s="185"/>
      <c r="E17" s="185"/>
      <c r="F17" s="185"/>
      <c r="G17" s="185"/>
      <c r="H17" s="185"/>
      <c r="I17" s="185"/>
      <c r="J17" s="185"/>
    </row>
    <row r="18" spans="1:10" ht="46.5" customHeight="1">
      <c r="A18" s="5">
        <v>3</v>
      </c>
      <c r="B18" s="6" t="s">
        <v>21</v>
      </c>
      <c r="C18" s="183" t="s">
        <v>22</v>
      </c>
      <c r="D18" s="183"/>
      <c r="E18" s="184">
        <f>250/5</f>
        <v>50</v>
      </c>
      <c r="F18" s="184"/>
      <c r="G18" s="7"/>
      <c r="H18" s="7"/>
      <c r="I18" s="7"/>
      <c r="J18" s="8" t="s">
        <v>392</v>
      </c>
    </row>
    <row r="19" spans="1:10">
      <c r="A19" s="195" t="s">
        <v>23</v>
      </c>
      <c r="B19" s="195"/>
      <c r="C19" s="195"/>
      <c r="D19" s="195"/>
      <c r="E19" s="195"/>
      <c r="F19" s="195"/>
      <c r="G19" s="195"/>
      <c r="H19" s="195"/>
      <c r="I19" s="195"/>
      <c r="J19" s="195"/>
    </row>
    <row r="20" spans="1:10" ht="50.25" customHeight="1">
      <c r="A20" s="5">
        <v>4</v>
      </c>
      <c r="B20" s="6" t="s">
        <v>24</v>
      </c>
      <c r="C20" s="183" t="s">
        <v>25</v>
      </c>
      <c r="D20" s="183"/>
      <c r="E20" s="184">
        <f>150/5</f>
        <v>30</v>
      </c>
      <c r="F20" s="184"/>
      <c r="G20" s="7"/>
      <c r="H20" s="7"/>
      <c r="I20" s="7"/>
      <c r="J20" s="14" t="s">
        <v>26</v>
      </c>
    </row>
    <row r="21" spans="1:10">
      <c r="A21" s="195" t="s">
        <v>27</v>
      </c>
      <c r="B21" s="195"/>
      <c r="C21" s="195"/>
      <c r="D21" s="195"/>
      <c r="E21" s="195"/>
      <c r="F21" s="195"/>
      <c r="G21" s="195"/>
      <c r="H21" s="195"/>
      <c r="I21" s="195"/>
      <c r="J21" s="195"/>
    </row>
    <row r="22" spans="1:10" ht="57.75" customHeight="1">
      <c r="A22" s="5">
        <v>5</v>
      </c>
      <c r="B22" s="15" t="s">
        <v>28</v>
      </c>
      <c r="C22" s="183" t="s">
        <v>29</v>
      </c>
      <c r="D22" s="183"/>
      <c r="E22" s="196">
        <f>650/5</f>
        <v>130</v>
      </c>
      <c r="F22" s="197"/>
      <c r="G22" s="197"/>
      <c r="H22" s="197"/>
      <c r="I22" s="197"/>
      <c r="J22" s="16" t="s">
        <v>30</v>
      </c>
    </row>
    <row r="23" spans="1:10" ht="48" customHeight="1">
      <c r="A23" s="5">
        <v>6</v>
      </c>
      <c r="B23" s="15" t="s">
        <v>31</v>
      </c>
      <c r="C23" s="183" t="s">
        <v>32</v>
      </c>
      <c r="D23" s="183"/>
      <c r="E23" s="184" t="s">
        <v>33</v>
      </c>
      <c r="F23" s="184"/>
      <c r="G23" s="184"/>
      <c r="H23" s="184"/>
      <c r="I23" s="184"/>
      <c r="J23" s="16" t="s">
        <v>34</v>
      </c>
    </row>
    <row r="24" spans="1:10" s="17" customFormat="1" ht="15.95" customHeight="1">
      <c r="A24" s="198" t="s">
        <v>35</v>
      </c>
      <c r="B24" s="198"/>
      <c r="C24" s="198"/>
      <c r="D24" s="198"/>
      <c r="E24" s="198"/>
      <c r="F24" s="198"/>
      <c r="G24" s="198"/>
      <c r="H24" s="198"/>
      <c r="I24" s="198"/>
      <c r="J24" s="198"/>
    </row>
    <row r="25" spans="1:10" s="17" customFormat="1" ht="15" customHeight="1">
      <c r="A25" s="185" t="s">
        <v>8</v>
      </c>
      <c r="B25" s="185"/>
      <c r="C25" s="185"/>
      <c r="D25" s="185"/>
      <c r="E25" s="185"/>
      <c r="F25" s="185"/>
      <c r="G25" s="185"/>
      <c r="H25" s="185"/>
      <c r="I25" s="185"/>
      <c r="J25" s="185"/>
    </row>
    <row r="26" spans="1:10" ht="20.100000000000001" customHeight="1">
      <c r="A26" s="5">
        <v>7</v>
      </c>
      <c r="B26" s="199" t="s">
        <v>36</v>
      </c>
      <c r="C26" s="18" t="s">
        <v>37</v>
      </c>
      <c r="D26" s="19" t="s">
        <v>38</v>
      </c>
      <c r="E26" s="184">
        <f>'eToken '!F16*2+E40+E59</f>
        <v>760</v>
      </c>
      <c r="F26" s="184"/>
      <c r="G26" s="20"/>
      <c r="H26" s="20"/>
      <c r="I26" s="20"/>
      <c r="J26" s="200" t="s">
        <v>393</v>
      </c>
    </row>
    <row r="27" spans="1:10" ht="20.100000000000001" customHeight="1">
      <c r="A27" s="5">
        <v>8</v>
      </c>
      <c r="B27" s="199"/>
      <c r="C27" s="18" t="s">
        <v>39</v>
      </c>
      <c r="D27" s="19" t="s">
        <v>40</v>
      </c>
      <c r="E27" s="196">
        <f>80+E41+E59</f>
        <v>1640</v>
      </c>
      <c r="F27" s="201"/>
      <c r="G27" s="20"/>
      <c r="H27" s="20"/>
      <c r="I27" s="20"/>
      <c r="J27" s="200"/>
    </row>
    <row r="28" spans="1:10" ht="20.100000000000001" customHeight="1">
      <c r="A28" s="5">
        <v>9</v>
      </c>
      <c r="B28" s="199"/>
      <c r="C28" s="18" t="s">
        <v>41</v>
      </c>
      <c r="D28" s="19" t="s">
        <v>42</v>
      </c>
      <c r="E28" s="196">
        <f>80+E42+E59</f>
        <v>2160</v>
      </c>
      <c r="F28" s="201"/>
      <c r="G28" s="20"/>
      <c r="H28" s="20"/>
      <c r="I28" s="20"/>
      <c r="J28" s="200"/>
    </row>
    <row r="29" spans="1:10" ht="20.100000000000001" customHeight="1">
      <c r="A29" s="5">
        <v>10</v>
      </c>
      <c r="B29" s="199"/>
      <c r="C29" s="18" t="s">
        <v>43</v>
      </c>
      <c r="D29" s="19" t="s">
        <v>44</v>
      </c>
      <c r="E29" s="196">
        <f>80+E43+E59</f>
        <v>2940</v>
      </c>
      <c r="F29" s="201"/>
      <c r="G29" s="20"/>
      <c r="H29" s="20"/>
      <c r="I29" s="20"/>
      <c r="J29" s="200"/>
    </row>
    <row r="30" spans="1:10" ht="20.100000000000001" customHeight="1">
      <c r="A30" s="5">
        <v>11</v>
      </c>
      <c r="B30" s="199"/>
      <c r="C30" s="18" t="s">
        <v>45</v>
      </c>
      <c r="D30" s="19" t="s">
        <v>46</v>
      </c>
      <c r="E30" s="196">
        <f>80+E44+E59</f>
        <v>3720</v>
      </c>
      <c r="F30" s="201"/>
      <c r="G30" s="20"/>
      <c r="H30" s="20"/>
      <c r="I30" s="20"/>
      <c r="J30" s="200"/>
    </row>
    <row r="31" spans="1:10" s="21" customFormat="1" ht="20.100000000000001" customHeight="1">
      <c r="A31" s="5">
        <v>12</v>
      </c>
      <c r="B31" s="199"/>
      <c r="C31" s="18" t="s">
        <v>47</v>
      </c>
      <c r="D31" s="19" t="s">
        <v>48</v>
      </c>
      <c r="E31" s="196">
        <f>80+E45+E59</f>
        <v>4490</v>
      </c>
      <c r="F31" s="201"/>
      <c r="G31" s="20"/>
      <c r="H31" s="20"/>
      <c r="I31" s="20"/>
      <c r="J31" s="200"/>
    </row>
    <row r="32" spans="1:10" s="21" customFormat="1" ht="20.100000000000001" customHeight="1">
      <c r="A32" s="5">
        <v>13</v>
      </c>
      <c r="B32" s="199"/>
      <c r="C32" s="18" t="s">
        <v>49</v>
      </c>
      <c r="D32" s="22" t="s">
        <v>50</v>
      </c>
      <c r="E32" s="196">
        <f>80+E46+E59</f>
        <v>7620</v>
      </c>
      <c r="F32" s="201"/>
      <c r="G32" s="20"/>
      <c r="H32" s="20"/>
      <c r="I32" s="20"/>
      <c r="J32" s="200"/>
    </row>
    <row r="33" spans="1:10" s="21" customFormat="1" ht="20.100000000000001" customHeight="1">
      <c r="A33" s="5">
        <v>14</v>
      </c>
      <c r="B33" s="199"/>
      <c r="C33" s="18" t="s">
        <v>51</v>
      </c>
      <c r="D33" s="22" t="s">
        <v>52</v>
      </c>
      <c r="E33" s="196">
        <f>80+E47+E59</f>
        <v>9690</v>
      </c>
      <c r="F33" s="201"/>
      <c r="G33" s="20"/>
      <c r="H33" s="20"/>
      <c r="I33" s="20"/>
      <c r="J33" s="200"/>
    </row>
    <row r="34" spans="1:10" s="21" customFormat="1" ht="3.75" customHeight="1">
      <c r="A34" s="202"/>
      <c r="B34" s="202"/>
      <c r="C34" s="202"/>
      <c r="D34" s="202"/>
      <c r="E34" s="202"/>
      <c r="F34" s="202"/>
      <c r="G34" s="202"/>
      <c r="H34" s="202"/>
      <c r="I34" s="202"/>
      <c r="J34" s="202"/>
    </row>
    <row r="35" spans="1:10" s="21" customFormat="1" ht="74.25" customHeight="1">
      <c r="A35" s="23">
        <v>15</v>
      </c>
      <c r="B35" s="6" t="s">
        <v>53</v>
      </c>
      <c r="C35" s="183" t="s">
        <v>54</v>
      </c>
      <c r="D35" s="183"/>
      <c r="E35" s="184">
        <f>E49+E59+80</f>
        <v>1790</v>
      </c>
      <c r="F35" s="184"/>
      <c r="G35" s="20">
        <f>G49+G59+80*0.95</f>
        <v>1370.5</v>
      </c>
      <c r="H35" s="20">
        <f>H49+H59+80*0.9</f>
        <v>1281</v>
      </c>
      <c r="I35" s="20">
        <f>I49+I59+80*0.85</f>
        <v>1191.5</v>
      </c>
      <c r="J35" s="24" t="s">
        <v>394</v>
      </c>
    </row>
    <row r="36" spans="1:10" s="21" customFormat="1" ht="3" hidden="1" customHeight="1">
      <c r="A36" s="25"/>
      <c r="B36" s="26"/>
      <c r="C36" s="26"/>
      <c r="D36" s="27"/>
      <c r="E36" s="184">
        <f>E50+E60+600</f>
        <v>3560</v>
      </c>
      <c r="F36" s="184"/>
      <c r="G36" s="28"/>
      <c r="H36" s="28"/>
      <c r="I36" s="28"/>
      <c r="J36" s="29"/>
    </row>
    <row r="37" spans="1:10" ht="47.25" customHeight="1">
      <c r="A37" s="186">
        <v>16</v>
      </c>
      <c r="B37" s="203" t="s">
        <v>55</v>
      </c>
      <c r="C37" s="18" t="s">
        <v>56</v>
      </c>
      <c r="D37" s="19" t="s">
        <v>57</v>
      </c>
      <c r="E37" s="184">
        <f>E50+E59+80</f>
        <v>3100</v>
      </c>
      <c r="F37" s="184"/>
      <c r="G37" s="7">
        <f>G50+G59+80*0.95</f>
        <v>2353</v>
      </c>
      <c r="H37" s="7">
        <f>H50+H59+80*0.9</f>
        <v>2198</v>
      </c>
      <c r="I37" s="7">
        <f>I50+I59+80*0.85</f>
        <v>2043</v>
      </c>
      <c r="J37" s="204" t="s">
        <v>395</v>
      </c>
    </row>
    <row r="38" spans="1:10" ht="47.25" customHeight="1">
      <c r="A38" s="186"/>
      <c r="B38" s="203"/>
      <c r="C38" s="18" t="s">
        <v>58</v>
      </c>
      <c r="D38" s="19" t="s">
        <v>59</v>
      </c>
      <c r="E38" s="184">
        <f>E51+E59+80</f>
        <v>3590</v>
      </c>
      <c r="F38" s="184"/>
      <c r="G38" s="7">
        <f>G51+G59+80*0.95</f>
        <v>2720.5</v>
      </c>
      <c r="H38" s="7">
        <f>H51+H59+80*0.9</f>
        <v>2541</v>
      </c>
      <c r="I38" s="7">
        <f>I51+I59+80*0.85</f>
        <v>2361.5</v>
      </c>
      <c r="J38" s="204"/>
    </row>
    <row r="39" spans="1:10" s="21" customFormat="1" ht="15" customHeight="1">
      <c r="A39" s="185" t="s">
        <v>11</v>
      </c>
      <c r="B39" s="185"/>
      <c r="C39" s="185"/>
      <c r="D39" s="185"/>
      <c r="E39" s="185"/>
      <c r="F39" s="185"/>
      <c r="G39" s="185"/>
      <c r="H39" s="185"/>
      <c r="I39" s="185"/>
      <c r="J39" s="185"/>
    </row>
    <row r="40" spans="1:10">
      <c r="A40" s="23">
        <v>17</v>
      </c>
      <c r="B40" s="199" t="s">
        <v>60</v>
      </c>
      <c r="C40" s="18" t="s">
        <v>37</v>
      </c>
      <c r="D40" s="19" t="s">
        <v>61</v>
      </c>
      <c r="E40" s="184">
        <f>3100/5</f>
        <v>620</v>
      </c>
      <c r="F40" s="184"/>
      <c r="G40" s="7">
        <f>E40*0.75</f>
        <v>465</v>
      </c>
      <c r="H40" s="7">
        <f>E40*0.7</f>
        <v>434</v>
      </c>
      <c r="I40" s="7">
        <f>E40*0.65</f>
        <v>403</v>
      </c>
      <c r="J40" s="204" t="s">
        <v>62</v>
      </c>
    </row>
    <row r="41" spans="1:10" s="21" customFormat="1">
      <c r="A41" s="23">
        <v>18</v>
      </c>
      <c r="B41" s="199"/>
      <c r="C41" s="18" t="s">
        <v>39</v>
      </c>
      <c r="D41" s="19" t="s">
        <v>63</v>
      </c>
      <c r="E41" s="184">
        <f>7500/5</f>
        <v>1500</v>
      </c>
      <c r="F41" s="184"/>
      <c r="G41" s="7">
        <f t="shared" ref="G41:G47" si="0">E41*0.75</f>
        <v>1125</v>
      </c>
      <c r="H41" s="7">
        <f t="shared" ref="H41:H47" si="1">E41*0.7</f>
        <v>1050</v>
      </c>
      <c r="I41" s="7">
        <f t="shared" ref="I41:I47" si="2">E41*0.65</f>
        <v>975</v>
      </c>
      <c r="J41" s="204"/>
    </row>
    <row r="42" spans="1:10" s="21" customFormat="1">
      <c r="A42" s="23">
        <v>19</v>
      </c>
      <c r="B42" s="199"/>
      <c r="C42" s="18" t="s">
        <v>41</v>
      </c>
      <c r="D42" s="19" t="s">
        <v>64</v>
      </c>
      <c r="E42" s="184">
        <f>10100/5</f>
        <v>2020</v>
      </c>
      <c r="F42" s="184"/>
      <c r="G42" s="7">
        <f t="shared" si="0"/>
        <v>1515</v>
      </c>
      <c r="H42" s="7">
        <f t="shared" si="1"/>
        <v>1414</v>
      </c>
      <c r="I42" s="7">
        <f t="shared" si="2"/>
        <v>1313</v>
      </c>
      <c r="J42" s="204"/>
    </row>
    <row r="43" spans="1:10" s="21" customFormat="1">
      <c r="A43" s="23">
        <v>20</v>
      </c>
      <c r="B43" s="199"/>
      <c r="C43" s="18" t="s">
        <v>43</v>
      </c>
      <c r="D43" s="19" t="s">
        <v>65</v>
      </c>
      <c r="E43" s="184">
        <f>14000/5</f>
        <v>2800</v>
      </c>
      <c r="F43" s="184"/>
      <c r="G43" s="7">
        <f t="shared" si="0"/>
        <v>2100</v>
      </c>
      <c r="H43" s="7">
        <f t="shared" si="1"/>
        <v>1959.9999999999998</v>
      </c>
      <c r="I43" s="7">
        <f t="shared" si="2"/>
        <v>1820</v>
      </c>
      <c r="J43" s="204"/>
    </row>
    <row r="44" spans="1:10" s="21" customFormat="1">
      <c r="A44" s="23">
        <v>21</v>
      </c>
      <c r="B44" s="199"/>
      <c r="C44" s="18" t="s">
        <v>45</v>
      </c>
      <c r="D44" s="19" t="s">
        <v>66</v>
      </c>
      <c r="E44" s="184">
        <f>17900/5</f>
        <v>3580</v>
      </c>
      <c r="F44" s="184"/>
      <c r="G44" s="7">
        <f t="shared" si="0"/>
        <v>2685</v>
      </c>
      <c r="H44" s="7">
        <f t="shared" si="1"/>
        <v>2506</v>
      </c>
      <c r="I44" s="7">
        <f t="shared" si="2"/>
        <v>2327</v>
      </c>
      <c r="J44" s="204"/>
    </row>
    <row r="45" spans="1:10" s="21" customFormat="1">
      <c r="A45" s="23">
        <v>22</v>
      </c>
      <c r="B45" s="199"/>
      <c r="C45" s="18" t="s">
        <v>47</v>
      </c>
      <c r="D45" s="19" t="s">
        <v>67</v>
      </c>
      <c r="E45" s="184">
        <f>21750/5</f>
        <v>4350</v>
      </c>
      <c r="F45" s="184"/>
      <c r="G45" s="7">
        <f t="shared" si="0"/>
        <v>3262.5</v>
      </c>
      <c r="H45" s="7">
        <f t="shared" si="1"/>
        <v>3045</v>
      </c>
      <c r="I45" s="7">
        <f t="shared" si="2"/>
        <v>2827.5</v>
      </c>
      <c r="J45" s="204"/>
    </row>
    <row r="46" spans="1:10" s="21" customFormat="1">
      <c r="A46" s="23">
        <v>23</v>
      </c>
      <c r="B46" s="199"/>
      <c r="C46" s="18" t="s">
        <v>49</v>
      </c>
      <c r="D46" s="19" t="s">
        <v>68</v>
      </c>
      <c r="E46" s="184">
        <f>37400/5</f>
        <v>7480</v>
      </c>
      <c r="F46" s="184"/>
      <c r="G46" s="7">
        <f t="shared" si="0"/>
        <v>5610</v>
      </c>
      <c r="H46" s="7">
        <f t="shared" si="1"/>
        <v>5236</v>
      </c>
      <c r="I46" s="7">
        <f t="shared" si="2"/>
        <v>4862</v>
      </c>
      <c r="J46" s="204"/>
    </row>
    <row r="47" spans="1:10" s="21" customFormat="1">
      <c r="A47" s="23">
        <v>24</v>
      </c>
      <c r="B47" s="199"/>
      <c r="C47" s="18" t="s">
        <v>51</v>
      </c>
      <c r="D47" s="19" t="s">
        <v>69</v>
      </c>
      <c r="E47" s="184">
        <f>47750/5</f>
        <v>9550</v>
      </c>
      <c r="F47" s="184"/>
      <c r="G47" s="7">
        <f t="shared" si="0"/>
        <v>7162.5</v>
      </c>
      <c r="H47" s="7">
        <f t="shared" si="1"/>
        <v>6685</v>
      </c>
      <c r="I47" s="7">
        <f t="shared" si="2"/>
        <v>6207.5</v>
      </c>
      <c r="J47" s="204"/>
    </row>
    <row r="48" spans="1:10" s="21" customFormat="1" ht="3.75" customHeight="1">
      <c r="A48" s="205"/>
      <c r="B48" s="205"/>
      <c r="C48" s="205"/>
      <c r="D48" s="205"/>
      <c r="E48" s="205"/>
      <c r="F48" s="205"/>
      <c r="G48" s="205"/>
      <c r="H48" s="205"/>
      <c r="I48" s="205"/>
      <c r="J48" s="205"/>
    </row>
    <row r="49" spans="1:10" s="21" customFormat="1" ht="46.5" customHeight="1">
      <c r="A49" s="23">
        <v>25</v>
      </c>
      <c r="B49" s="6" t="s">
        <v>70</v>
      </c>
      <c r="C49" s="206" t="s">
        <v>71</v>
      </c>
      <c r="D49" s="206"/>
      <c r="E49" s="184">
        <f>8250/5</f>
        <v>1650</v>
      </c>
      <c r="F49" s="184"/>
      <c r="G49" s="7">
        <f>E49*0.75</f>
        <v>1237.5</v>
      </c>
      <c r="H49" s="7">
        <f>E49*0.7</f>
        <v>1155</v>
      </c>
      <c r="I49" s="7">
        <f>E49*0.65</f>
        <v>1072.5</v>
      </c>
      <c r="J49" s="24" t="s">
        <v>72</v>
      </c>
    </row>
    <row r="50" spans="1:10" ht="41.25" customHeight="1">
      <c r="A50" s="5">
        <v>26</v>
      </c>
      <c r="B50" s="203" t="s">
        <v>73</v>
      </c>
      <c r="C50" s="18" t="s">
        <v>39</v>
      </c>
      <c r="D50" s="19" t="s">
        <v>74</v>
      </c>
      <c r="E50" s="184">
        <f>14800/5</f>
        <v>2960</v>
      </c>
      <c r="F50" s="184"/>
      <c r="G50" s="7">
        <f>E50*0.75</f>
        <v>2220</v>
      </c>
      <c r="H50" s="7">
        <f>E50*0.7</f>
        <v>2072</v>
      </c>
      <c r="I50" s="7">
        <f>E50*0.65</f>
        <v>1924</v>
      </c>
      <c r="J50" s="204" t="s">
        <v>75</v>
      </c>
    </row>
    <row r="51" spans="1:10" ht="45.75" customHeight="1">
      <c r="A51" s="5">
        <v>27</v>
      </c>
      <c r="B51" s="203"/>
      <c r="C51" s="18" t="s">
        <v>41</v>
      </c>
      <c r="D51" s="19" t="s">
        <v>76</v>
      </c>
      <c r="E51" s="184">
        <f>17250/5</f>
        <v>3450</v>
      </c>
      <c r="F51" s="184"/>
      <c r="G51" s="7">
        <f>E51*0.75</f>
        <v>2587.5</v>
      </c>
      <c r="H51" s="7">
        <f>E51*0.7</f>
        <v>2415</v>
      </c>
      <c r="I51" s="7">
        <f>E51*0.65</f>
        <v>2242.5</v>
      </c>
      <c r="J51" s="204"/>
    </row>
    <row r="52" spans="1:10" s="21" customFormat="1" ht="15" customHeight="1">
      <c r="A52" s="185" t="s">
        <v>77</v>
      </c>
      <c r="B52" s="185"/>
      <c r="C52" s="185"/>
      <c r="D52" s="185"/>
      <c r="E52" s="30" t="s">
        <v>12</v>
      </c>
      <c r="F52" s="30" t="s">
        <v>78</v>
      </c>
      <c r="G52" s="207"/>
      <c r="H52" s="207"/>
      <c r="I52" s="207"/>
      <c r="J52" s="207"/>
    </row>
    <row r="53" spans="1:10" s="17" customFormat="1" ht="19.5" customHeight="1">
      <c r="A53" s="179">
        <v>28</v>
      </c>
      <c r="B53" s="199" t="s">
        <v>79</v>
      </c>
      <c r="C53" s="206" t="s">
        <v>80</v>
      </c>
      <c r="D53" s="206"/>
      <c r="E53" s="11" t="s">
        <v>81</v>
      </c>
      <c r="F53" s="12">
        <f>500/5</f>
        <v>100</v>
      </c>
      <c r="G53" s="7">
        <f>F53*0.75</f>
        <v>75</v>
      </c>
      <c r="H53" s="7">
        <f>F53*0.7</f>
        <v>70</v>
      </c>
      <c r="I53" s="7">
        <f>F53*0.65</f>
        <v>65</v>
      </c>
      <c r="J53" s="208" t="s">
        <v>82</v>
      </c>
    </row>
    <row r="54" spans="1:10" s="17" customFormat="1" ht="17.25" customHeight="1">
      <c r="A54" s="179"/>
      <c r="B54" s="199"/>
      <c r="C54" s="206"/>
      <c r="D54" s="206"/>
      <c r="E54" s="11" t="s">
        <v>83</v>
      </c>
      <c r="F54" s="12">
        <f>425/5</f>
        <v>85</v>
      </c>
      <c r="G54" s="7">
        <v>1200</v>
      </c>
      <c r="H54" s="7">
        <v>1120</v>
      </c>
      <c r="I54" s="7">
        <v>1040</v>
      </c>
      <c r="J54" s="208"/>
    </row>
    <row r="55" spans="1:10" s="17" customFormat="1" ht="48">
      <c r="A55" s="23">
        <v>29</v>
      </c>
      <c r="B55" s="31" t="s">
        <v>398</v>
      </c>
      <c r="C55" s="206" t="s">
        <v>84</v>
      </c>
      <c r="D55" s="206"/>
      <c r="E55" s="209">
        <f>F53+'eToken '!F16</f>
        <v>140</v>
      </c>
      <c r="F55" s="209"/>
      <c r="G55" s="7">
        <f>G53+40*0.95</f>
        <v>113</v>
      </c>
      <c r="H55" s="7">
        <f>H53+40*0.9</f>
        <v>106</v>
      </c>
      <c r="I55" s="7">
        <f>I53+40*0.85</f>
        <v>99</v>
      </c>
      <c r="J55" s="32" t="s">
        <v>399</v>
      </c>
    </row>
    <row r="56" spans="1:10" s="21" customFormat="1" ht="15" customHeight="1">
      <c r="A56" s="185" t="s">
        <v>85</v>
      </c>
      <c r="B56" s="185"/>
      <c r="C56" s="185"/>
      <c r="D56" s="185"/>
      <c r="E56" s="185"/>
      <c r="F56" s="185"/>
      <c r="G56" s="185"/>
      <c r="H56" s="185"/>
      <c r="I56" s="185"/>
      <c r="J56" s="185"/>
    </row>
    <row r="57" spans="1:10" s="21" customFormat="1" ht="126.75" customHeight="1">
      <c r="A57" s="23">
        <v>30</v>
      </c>
      <c r="B57" s="6" t="s">
        <v>86</v>
      </c>
      <c r="C57" s="206" t="s">
        <v>87</v>
      </c>
      <c r="D57" s="206"/>
      <c r="E57" s="184">
        <f>2300/5</f>
        <v>460</v>
      </c>
      <c r="F57" s="184"/>
      <c r="G57" s="7">
        <f>E57*0.75</f>
        <v>345</v>
      </c>
      <c r="H57" s="7">
        <f>E57*0.7</f>
        <v>322</v>
      </c>
      <c r="I57" s="7">
        <f>E57*0.65</f>
        <v>299</v>
      </c>
      <c r="J57" s="24" t="s">
        <v>396</v>
      </c>
    </row>
    <row r="58" spans="1:10" s="21" customFormat="1" ht="15.95" customHeight="1">
      <c r="A58" s="195" t="s">
        <v>88</v>
      </c>
      <c r="B58" s="210"/>
      <c r="C58" s="210"/>
      <c r="D58" s="210"/>
      <c r="E58" s="210"/>
      <c r="F58" s="210"/>
      <c r="G58" s="210"/>
      <c r="H58" s="210"/>
      <c r="I58" s="210"/>
      <c r="J58" s="210"/>
    </row>
    <row r="59" spans="1:10" s="21" customFormat="1" ht="48">
      <c r="A59" s="23">
        <v>31</v>
      </c>
      <c r="B59" s="6" t="s">
        <v>89</v>
      </c>
      <c r="C59" s="206" t="s">
        <v>90</v>
      </c>
      <c r="D59" s="206"/>
      <c r="E59" s="184">
        <v>60</v>
      </c>
      <c r="F59" s="184"/>
      <c r="G59" s="7">
        <f>E59*0.95</f>
        <v>57</v>
      </c>
      <c r="H59" s="7">
        <f>E59*0.9</f>
        <v>54</v>
      </c>
      <c r="I59" s="7">
        <f>E59*0.85</f>
        <v>51</v>
      </c>
      <c r="J59" s="33" t="s">
        <v>91</v>
      </c>
    </row>
    <row r="60" spans="1:10" s="34" customFormat="1" ht="15.95" customHeight="1">
      <c r="A60" s="195" t="s">
        <v>92</v>
      </c>
      <c r="B60" s="210"/>
      <c r="C60" s="210"/>
      <c r="D60" s="210"/>
      <c r="E60" s="210"/>
      <c r="F60" s="210"/>
      <c r="G60" s="210"/>
      <c r="H60" s="210"/>
      <c r="I60" s="210"/>
      <c r="J60" s="210"/>
    </row>
    <row r="61" spans="1:10" s="21" customFormat="1" ht="36" customHeight="1">
      <c r="A61" s="23">
        <v>32</v>
      </c>
      <c r="B61" s="35" t="s">
        <v>93</v>
      </c>
      <c r="C61" s="206" t="s">
        <v>94</v>
      </c>
      <c r="D61" s="206"/>
      <c r="E61" s="184">
        <f>115/5</f>
        <v>23</v>
      </c>
      <c r="F61" s="184"/>
      <c r="G61" s="7">
        <f>E61*0.95</f>
        <v>21.849999999999998</v>
      </c>
      <c r="H61" s="7">
        <f>E61*0.9</f>
        <v>20.7</v>
      </c>
      <c r="I61" s="7">
        <f>E61*0.85</f>
        <v>19.55</v>
      </c>
      <c r="J61" s="24" t="s">
        <v>95</v>
      </c>
    </row>
    <row r="62" spans="1:10" s="21" customFormat="1" ht="60" customHeight="1">
      <c r="A62" s="23">
        <v>33</v>
      </c>
      <c r="B62" s="35" t="s">
        <v>96</v>
      </c>
      <c r="C62" s="206" t="s">
        <v>97</v>
      </c>
      <c r="D62" s="206"/>
      <c r="E62" s="184">
        <f>1000/5</f>
        <v>200</v>
      </c>
      <c r="F62" s="184"/>
      <c r="G62" s="7">
        <f>E62*0.95</f>
        <v>190</v>
      </c>
      <c r="H62" s="7">
        <f>E62*0.9</f>
        <v>180</v>
      </c>
      <c r="I62" s="7">
        <f>E62*0.85</f>
        <v>170</v>
      </c>
      <c r="J62" s="24" t="s">
        <v>98</v>
      </c>
    </row>
    <row r="63" spans="1:10" s="21" customFormat="1" ht="16.5" customHeight="1">
      <c r="A63" s="23">
        <v>34</v>
      </c>
      <c r="B63" s="35" t="s">
        <v>99</v>
      </c>
      <c r="C63" s="206" t="s">
        <v>100</v>
      </c>
      <c r="D63" s="206"/>
      <c r="E63" s="184">
        <f>500/5</f>
        <v>100</v>
      </c>
      <c r="F63" s="184"/>
      <c r="G63" s="7">
        <f>E63*0.95</f>
        <v>95</v>
      </c>
      <c r="H63" s="7">
        <f>E63*0.9</f>
        <v>90</v>
      </c>
      <c r="I63" s="7">
        <f>E63*0.85</f>
        <v>85</v>
      </c>
      <c r="J63" s="24" t="s">
        <v>101</v>
      </c>
    </row>
    <row r="64" spans="1:10">
      <c r="A64" s="210" t="s">
        <v>102</v>
      </c>
      <c r="B64" s="210"/>
      <c r="C64" s="210"/>
      <c r="D64" s="210"/>
      <c r="E64" s="36" t="s">
        <v>103</v>
      </c>
      <c r="F64" s="214"/>
      <c r="G64" s="214"/>
      <c r="H64" s="214"/>
      <c r="I64" s="214"/>
      <c r="J64" s="37"/>
    </row>
    <row r="65" spans="1:10" ht="58.5" customHeight="1">
      <c r="A65" s="23">
        <v>35</v>
      </c>
      <c r="B65" s="15" t="s">
        <v>104</v>
      </c>
      <c r="C65" s="183" t="s">
        <v>105</v>
      </c>
      <c r="D65" s="183"/>
      <c r="E65" s="38" t="s">
        <v>106</v>
      </c>
      <c r="F65" s="211">
        <f>2000/5</f>
        <v>400</v>
      </c>
      <c r="G65" s="212"/>
      <c r="H65" s="212"/>
      <c r="I65" s="212"/>
      <c r="J65" s="16" t="s">
        <v>107</v>
      </c>
    </row>
    <row r="66" spans="1:10" ht="57.75" customHeight="1">
      <c r="A66" s="23">
        <v>36</v>
      </c>
      <c r="B66" s="39" t="s">
        <v>108</v>
      </c>
      <c r="C66" s="183" t="s">
        <v>109</v>
      </c>
      <c r="D66" s="183"/>
      <c r="E66" s="40" t="s">
        <v>110</v>
      </c>
      <c r="F66" s="211">
        <f>1000/5</f>
        <v>200</v>
      </c>
      <c r="G66" s="212"/>
      <c r="H66" s="212"/>
      <c r="I66" s="212"/>
      <c r="J66" s="16" t="s">
        <v>111</v>
      </c>
    </row>
    <row r="67" spans="1:10" ht="47.25" customHeight="1">
      <c r="A67" s="23">
        <v>37</v>
      </c>
      <c r="B67" s="15" t="s">
        <v>112</v>
      </c>
      <c r="C67" s="183" t="s">
        <v>113</v>
      </c>
      <c r="D67" s="183"/>
      <c r="E67" s="213" t="s">
        <v>114</v>
      </c>
      <c r="F67" s="213"/>
      <c r="G67" s="213"/>
      <c r="H67" s="213"/>
      <c r="I67" s="213"/>
      <c r="J67" s="16" t="s">
        <v>384</v>
      </c>
    </row>
  </sheetData>
  <mergeCells count="98">
    <mergeCell ref="C66:D66"/>
    <mergeCell ref="F66:I66"/>
    <mergeCell ref="C67:D67"/>
    <mergeCell ref="E67:I67"/>
    <mergeCell ref="C63:D63"/>
    <mergeCell ref="E63:F63"/>
    <mergeCell ref="A64:D64"/>
    <mergeCell ref="F64:I64"/>
    <mergeCell ref="C65:D65"/>
    <mergeCell ref="F65:I65"/>
    <mergeCell ref="C62:D62"/>
    <mergeCell ref="E62:F62"/>
    <mergeCell ref="C55:D55"/>
    <mergeCell ref="E55:F55"/>
    <mergeCell ref="A56:J56"/>
    <mergeCell ref="C57:D57"/>
    <mergeCell ref="E57:F57"/>
    <mergeCell ref="A58:J58"/>
    <mergeCell ref="C59:D59"/>
    <mergeCell ref="E59:F59"/>
    <mergeCell ref="A60:J60"/>
    <mergeCell ref="C61:D61"/>
    <mergeCell ref="E61:F61"/>
    <mergeCell ref="A52:D52"/>
    <mergeCell ref="G52:J52"/>
    <mergeCell ref="A53:A54"/>
    <mergeCell ref="B53:B54"/>
    <mergeCell ref="C53:D54"/>
    <mergeCell ref="J53:J54"/>
    <mergeCell ref="A48:J48"/>
    <mergeCell ref="C49:D49"/>
    <mergeCell ref="E49:F49"/>
    <mergeCell ref="B50:B51"/>
    <mergeCell ref="E50:F50"/>
    <mergeCell ref="J50:J51"/>
    <mergeCell ref="E51:F51"/>
    <mergeCell ref="A39:J39"/>
    <mergeCell ref="B40:B47"/>
    <mergeCell ref="E40:F40"/>
    <mergeCell ref="J40:J47"/>
    <mergeCell ref="E41:F41"/>
    <mergeCell ref="E42:F42"/>
    <mergeCell ref="E43:F43"/>
    <mergeCell ref="E44:F44"/>
    <mergeCell ref="E45:F45"/>
    <mergeCell ref="E46:F46"/>
    <mergeCell ref="E47:F47"/>
    <mergeCell ref="A34:J34"/>
    <mergeCell ref="E36:F36"/>
    <mergeCell ref="A37:A38"/>
    <mergeCell ref="B37:B38"/>
    <mergeCell ref="E37:F37"/>
    <mergeCell ref="J37:J38"/>
    <mergeCell ref="E38:F38"/>
    <mergeCell ref="C35:D35"/>
    <mergeCell ref="E35:F35"/>
    <mergeCell ref="C23:D23"/>
    <mergeCell ref="E23:I23"/>
    <mergeCell ref="A24:J24"/>
    <mergeCell ref="A25:J25"/>
    <mergeCell ref="B26:B33"/>
    <mergeCell ref="E26:F26"/>
    <mergeCell ref="J26:J33"/>
    <mergeCell ref="E27:F27"/>
    <mergeCell ref="E28:F28"/>
    <mergeCell ref="E29:F29"/>
    <mergeCell ref="E30:F30"/>
    <mergeCell ref="E31:F31"/>
    <mergeCell ref="E32:F32"/>
    <mergeCell ref="E33:F33"/>
    <mergeCell ref="A19:J19"/>
    <mergeCell ref="C20:D20"/>
    <mergeCell ref="E20:F20"/>
    <mergeCell ref="A21:J21"/>
    <mergeCell ref="C22:D22"/>
    <mergeCell ref="E22:I22"/>
    <mergeCell ref="C18:D18"/>
    <mergeCell ref="E18:F18"/>
    <mergeCell ref="H5:H6"/>
    <mergeCell ref="I5:I6"/>
    <mergeCell ref="A10:J10"/>
    <mergeCell ref="C11:D11"/>
    <mergeCell ref="E11:F11"/>
    <mergeCell ref="A12:D12"/>
    <mergeCell ref="A13:A16"/>
    <mergeCell ref="B13:B16"/>
    <mergeCell ref="C13:D16"/>
    <mergeCell ref="J13:J16"/>
    <mergeCell ref="A17:J17"/>
    <mergeCell ref="E4:F8"/>
    <mergeCell ref="A1:J1"/>
    <mergeCell ref="A2:I2"/>
    <mergeCell ref="A4:A8"/>
    <mergeCell ref="B4:B8"/>
    <mergeCell ref="C4:D8"/>
    <mergeCell ref="G4:I4"/>
    <mergeCell ref="J4:J8"/>
    <mergeCell ref="G5:G6"/>
  </mergeCells>
  <pageMargins left="0.23622047244094491" right="0.23622047244094491" top="0.51181102362204722" bottom="0.74803149606299213" header="0.31496062992125984" footer="0.31496062992125984"/>
  <pageSetup paperSize="9" scale="70" orientation="landscape" r:id="rId1"/>
  <headerFooter alignWithMargins="0">
    <oddHeader>&amp;CОфициальный прайс-лист компании ИнфоБезпека  2010</oddHeader>
    <oddFooter>&amp;R&amp;"Arial,обычный"&amp;8Стр. &amp;P из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9"/>
  <sheetViews>
    <sheetView showWhiteSpace="0" view="pageLayout" zoomScaleNormal="100" zoomScaleSheetLayoutView="70" workbookViewId="0">
      <selection activeCell="A2" sqref="A2:I2"/>
    </sheetView>
  </sheetViews>
  <sheetFormatPr defaultRowHeight="12.75"/>
  <cols>
    <col min="1" max="1" width="2.85546875" style="42" customWidth="1"/>
    <col min="2" max="2" width="25" style="42" customWidth="1"/>
    <col min="3" max="3" width="8.85546875" style="42" customWidth="1"/>
    <col min="4" max="4" width="24.5703125" style="42" customWidth="1"/>
    <col min="5" max="5" width="14.7109375" style="42" customWidth="1"/>
    <col min="6" max="6" width="15.7109375" style="42" customWidth="1"/>
    <col min="7" max="7" width="8.7109375" style="42" hidden="1" customWidth="1"/>
    <col min="8" max="8" width="9.7109375" style="42" hidden="1" customWidth="1"/>
    <col min="9" max="9" width="8.7109375" style="42" hidden="1" customWidth="1"/>
    <col min="10" max="10" width="57.7109375" style="42" customWidth="1"/>
    <col min="11" max="16384" width="9.140625" style="42"/>
  </cols>
  <sheetData>
    <row r="1" spans="1:10" ht="20.25">
      <c r="A1" s="215" t="s">
        <v>115</v>
      </c>
      <c r="B1" s="215"/>
      <c r="C1" s="215"/>
      <c r="D1" s="215"/>
      <c r="E1" s="215"/>
      <c r="F1" s="215"/>
      <c r="G1" s="215"/>
      <c r="H1" s="215"/>
      <c r="I1" s="215"/>
      <c r="J1" s="41"/>
    </row>
    <row r="2" spans="1:10" ht="15">
      <c r="A2" s="216" t="s">
        <v>116</v>
      </c>
      <c r="B2" s="216"/>
      <c r="C2" s="216"/>
      <c r="D2" s="216"/>
      <c r="E2" s="216"/>
      <c r="F2" s="216"/>
      <c r="G2" s="216"/>
      <c r="H2" s="216"/>
      <c r="I2" s="216"/>
    </row>
    <row r="3" spans="1:10" ht="15">
      <c r="A3" s="217"/>
      <c r="B3" s="217"/>
      <c r="C3" s="217"/>
      <c r="D3" s="217"/>
      <c r="E3" s="217"/>
      <c r="F3" s="217"/>
      <c r="G3" s="217"/>
      <c r="H3" s="217"/>
      <c r="I3" s="217"/>
    </row>
    <row r="4" spans="1:10" ht="15">
      <c r="A4" s="43"/>
      <c r="B4" s="43"/>
      <c r="C4" s="43"/>
      <c r="D4" s="43"/>
      <c r="E4" s="43"/>
      <c r="F4" s="43"/>
      <c r="G4" s="43"/>
      <c r="H4" s="43"/>
      <c r="I4" s="43"/>
    </row>
    <row r="5" spans="1:10" s="44" customFormat="1" ht="12" customHeight="1">
      <c r="A5" s="218" t="s">
        <v>2</v>
      </c>
      <c r="B5" s="218" t="s">
        <v>3</v>
      </c>
      <c r="C5" s="219" t="s">
        <v>4</v>
      </c>
      <c r="D5" s="219"/>
      <c r="E5" s="222" t="s">
        <v>403</v>
      </c>
      <c r="F5" s="223"/>
      <c r="G5" s="220"/>
      <c r="H5" s="220"/>
      <c r="I5" s="220"/>
      <c r="J5" s="179" t="s">
        <v>6</v>
      </c>
    </row>
    <row r="6" spans="1:10" s="44" customFormat="1" ht="11.25" customHeight="1">
      <c r="A6" s="218"/>
      <c r="B6" s="218"/>
      <c r="C6" s="219"/>
      <c r="D6" s="219"/>
      <c r="E6" s="224"/>
      <c r="F6" s="225"/>
      <c r="G6" s="221"/>
      <c r="H6" s="221"/>
      <c r="I6" s="221"/>
      <c r="J6" s="179"/>
    </row>
    <row r="7" spans="1:10" s="44" customFormat="1" ht="11.25" customHeight="1">
      <c r="A7" s="218"/>
      <c r="B7" s="218"/>
      <c r="C7" s="219"/>
      <c r="D7" s="219"/>
      <c r="E7" s="224"/>
      <c r="F7" s="225"/>
      <c r="G7" s="221"/>
      <c r="H7" s="221"/>
      <c r="I7" s="221"/>
      <c r="J7" s="179"/>
    </row>
    <row r="8" spans="1:10" s="44" customFormat="1" ht="11.25">
      <c r="A8" s="218"/>
      <c r="B8" s="218"/>
      <c r="C8" s="219"/>
      <c r="D8" s="219"/>
      <c r="E8" s="224"/>
      <c r="F8" s="225"/>
      <c r="G8" s="45"/>
      <c r="H8" s="45"/>
      <c r="I8" s="45"/>
      <c r="J8" s="179"/>
    </row>
    <row r="9" spans="1:10" s="44" customFormat="1" ht="11.25">
      <c r="A9" s="218"/>
      <c r="B9" s="218"/>
      <c r="C9" s="219"/>
      <c r="D9" s="219"/>
      <c r="E9" s="226"/>
      <c r="F9" s="227"/>
      <c r="G9" s="45"/>
      <c r="H9" s="45"/>
      <c r="I9" s="45"/>
      <c r="J9" s="179"/>
    </row>
    <row r="10" spans="1:10" s="44" customFormat="1" ht="15">
      <c r="A10" s="228" t="s">
        <v>117</v>
      </c>
      <c r="B10" s="228"/>
      <c r="C10" s="228"/>
      <c r="D10" s="228"/>
      <c r="E10" s="228"/>
      <c r="F10" s="228"/>
      <c r="G10" s="228"/>
      <c r="H10" s="228"/>
      <c r="I10" s="228"/>
      <c r="J10" s="228"/>
    </row>
    <row r="11" spans="1:10" s="44" customFormat="1">
      <c r="A11" s="229" t="s">
        <v>118</v>
      </c>
      <c r="B11" s="229"/>
      <c r="C11" s="229"/>
      <c r="D11" s="229"/>
      <c r="E11" s="46" t="s">
        <v>119</v>
      </c>
      <c r="F11" s="46" t="s">
        <v>78</v>
      </c>
      <c r="G11" s="230"/>
      <c r="H11" s="230"/>
      <c r="I11" s="230"/>
      <c r="J11" s="230"/>
    </row>
    <row r="12" spans="1:10" ht="18.95" customHeight="1">
      <c r="A12" s="231">
        <v>1</v>
      </c>
      <c r="B12" s="232" t="s">
        <v>120</v>
      </c>
      <c r="C12" s="233" t="s">
        <v>121</v>
      </c>
      <c r="D12" s="233"/>
      <c r="E12" s="47" t="s">
        <v>122</v>
      </c>
      <c r="F12" s="48">
        <f>300/5</f>
        <v>60</v>
      </c>
      <c r="G12" s="47"/>
      <c r="H12" s="47"/>
      <c r="I12" s="47"/>
      <c r="J12" s="234" t="s">
        <v>123</v>
      </c>
    </row>
    <row r="13" spans="1:10" ht="18.95" customHeight="1">
      <c r="A13" s="231"/>
      <c r="B13" s="232"/>
      <c r="C13" s="233"/>
      <c r="D13" s="233"/>
      <c r="E13" s="47" t="s">
        <v>124</v>
      </c>
      <c r="F13" s="48">
        <f>290/5</f>
        <v>58</v>
      </c>
      <c r="G13" s="47"/>
      <c r="H13" s="47"/>
      <c r="I13" s="47"/>
      <c r="J13" s="234"/>
    </row>
    <row r="14" spans="1:10" ht="18.95" customHeight="1">
      <c r="A14" s="231">
        <v>2</v>
      </c>
      <c r="B14" s="232" t="s">
        <v>125</v>
      </c>
      <c r="C14" s="233" t="s">
        <v>126</v>
      </c>
      <c r="D14" s="233"/>
      <c r="E14" s="47" t="s">
        <v>122</v>
      </c>
      <c r="F14" s="48">
        <f>355/5</f>
        <v>71</v>
      </c>
      <c r="G14" s="47"/>
      <c r="H14" s="47"/>
      <c r="I14" s="47"/>
      <c r="J14" s="234" t="s">
        <v>127</v>
      </c>
    </row>
    <row r="15" spans="1:10" ht="18.95" customHeight="1">
      <c r="A15" s="231"/>
      <c r="B15" s="232"/>
      <c r="C15" s="233"/>
      <c r="D15" s="233"/>
      <c r="E15" s="47" t="s">
        <v>124</v>
      </c>
      <c r="F15" s="48">
        <f>335/5</f>
        <v>67</v>
      </c>
      <c r="G15" s="47"/>
      <c r="H15" s="47"/>
      <c r="I15" s="47"/>
      <c r="J15" s="234"/>
    </row>
    <row r="16" spans="1:10" s="51" customFormat="1" ht="18.95" customHeight="1">
      <c r="A16" s="235">
        <v>3</v>
      </c>
      <c r="B16" s="236" t="s">
        <v>128</v>
      </c>
      <c r="C16" s="237" t="s">
        <v>129</v>
      </c>
      <c r="D16" s="237"/>
      <c r="E16" s="49" t="s">
        <v>130</v>
      </c>
      <c r="F16" s="50">
        <v>40</v>
      </c>
      <c r="G16" s="47"/>
      <c r="H16" s="47"/>
      <c r="I16" s="47"/>
      <c r="J16" s="238" t="s">
        <v>131</v>
      </c>
    </row>
    <row r="17" spans="1:10" s="51" customFormat="1" ht="18.95" customHeight="1">
      <c r="A17" s="235"/>
      <c r="B17" s="236"/>
      <c r="C17" s="237"/>
      <c r="D17" s="237"/>
      <c r="E17" s="49" t="s">
        <v>132</v>
      </c>
      <c r="F17" s="50">
        <v>38</v>
      </c>
      <c r="G17" s="47"/>
      <c r="H17" s="47"/>
      <c r="I17" s="47"/>
      <c r="J17" s="238"/>
    </row>
    <row r="18" spans="1:10" s="51" customFormat="1" ht="18.95" customHeight="1">
      <c r="A18" s="235"/>
      <c r="B18" s="236"/>
      <c r="C18" s="237"/>
      <c r="D18" s="237"/>
      <c r="E18" s="49" t="s">
        <v>133</v>
      </c>
      <c r="F18" s="50">
        <v>36</v>
      </c>
      <c r="G18" s="47"/>
      <c r="H18" s="47"/>
      <c r="I18" s="47"/>
      <c r="J18" s="238"/>
    </row>
    <row r="19" spans="1:10" s="51" customFormat="1" ht="18.95" customHeight="1">
      <c r="A19" s="235"/>
      <c r="B19" s="236"/>
      <c r="C19" s="237"/>
      <c r="D19" s="237"/>
      <c r="E19" s="49" t="s">
        <v>134</v>
      </c>
      <c r="F19" s="50">
        <v>35</v>
      </c>
      <c r="G19" s="47"/>
      <c r="H19" s="47"/>
      <c r="I19" s="47"/>
      <c r="J19" s="238"/>
    </row>
    <row r="20" spans="1:10" s="51" customFormat="1" ht="18.95" customHeight="1">
      <c r="A20" s="235"/>
      <c r="B20" s="236"/>
      <c r="C20" s="237"/>
      <c r="D20" s="237"/>
      <c r="E20" s="49" t="s">
        <v>135</v>
      </c>
      <c r="F20" s="50">
        <v>33</v>
      </c>
      <c r="G20" s="239"/>
      <c r="H20" s="240"/>
      <c r="I20" s="240"/>
      <c r="J20" s="238"/>
    </row>
    <row r="21" spans="1:10" s="51" customFormat="1" ht="18.95" customHeight="1">
      <c r="A21" s="235"/>
      <c r="B21" s="236"/>
      <c r="C21" s="237"/>
      <c r="D21" s="237"/>
      <c r="E21" s="49" t="s">
        <v>136</v>
      </c>
      <c r="F21" s="50">
        <v>30</v>
      </c>
      <c r="G21" s="239"/>
      <c r="H21" s="240"/>
      <c r="I21" s="240"/>
      <c r="J21" s="238"/>
    </row>
    <row r="22" spans="1:10" s="44" customFormat="1">
      <c r="A22" s="229" t="s">
        <v>137</v>
      </c>
      <c r="B22" s="229"/>
      <c r="C22" s="229"/>
      <c r="D22" s="229"/>
      <c r="E22" s="229"/>
      <c r="F22" s="229"/>
      <c r="G22" s="229"/>
      <c r="H22" s="229"/>
      <c r="I22" s="229"/>
      <c r="J22" s="229"/>
    </row>
    <row r="23" spans="1:10" ht="15.95" customHeight="1">
      <c r="A23" s="231">
        <v>4</v>
      </c>
      <c r="B23" s="232" t="s">
        <v>138</v>
      </c>
      <c r="C23" s="52" t="s">
        <v>139</v>
      </c>
      <c r="D23" s="16" t="s">
        <v>140</v>
      </c>
      <c r="E23" s="241">
        <f>400/5</f>
        <v>80</v>
      </c>
      <c r="F23" s="241"/>
      <c r="G23" s="47"/>
      <c r="H23" s="47"/>
      <c r="I23" s="47"/>
      <c r="J23" s="234" t="s">
        <v>141</v>
      </c>
    </row>
    <row r="24" spans="1:10" ht="15.95" customHeight="1">
      <c r="A24" s="231"/>
      <c r="B24" s="232"/>
      <c r="C24" s="52" t="s">
        <v>142</v>
      </c>
      <c r="D24" s="16" t="s">
        <v>143</v>
      </c>
      <c r="E24" s="241">
        <f>450/5</f>
        <v>90</v>
      </c>
      <c r="F24" s="241"/>
      <c r="G24" s="47"/>
      <c r="H24" s="47"/>
      <c r="I24" s="47"/>
      <c r="J24" s="234"/>
    </row>
    <row r="25" spans="1:10" ht="15.95" customHeight="1">
      <c r="A25" s="231"/>
      <c r="B25" s="232"/>
      <c r="C25" s="52" t="s">
        <v>144</v>
      </c>
      <c r="D25" s="16" t="s">
        <v>145</v>
      </c>
      <c r="E25" s="241">
        <f>500/5</f>
        <v>100</v>
      </c>
      <c r="F25" s="241"/>
      <c r="G25" s="47"/>
      <c r="H25" s="47"/>
      <c r="I25" s="47"/>
      <c r="J25" s="234"/>
    </row>
    <row r="26" spans="1:10" ht="15.95" customHeight="1">
      <c r="A26" s="231"/>
      <c r="B26" s="232"/>
      <c r="C26" s="52" t="s">
        <v>146</v>
      </c>
      <c r="D26" s="16" t="s">
        <v>147</v>
      </c>
      <c r="E26" s="184">
        <f>600/5</f>
        <v>120</v>
      </c>
      <c r="F26" s="184"/>
      <c r="G26" s="47"/>
      <c r="H26" s="47"/>
      <c r="I26" s="47"/>
      <c r="J26" s="234"/>
    </row>
    <row r="27" spans="1:10" ht="15.95" customHeight="1">
      <c r="A27" s="231"/>
      <c r="B27" s="232"/>
      <c r="C27" s="52" t="s">
        <v>148</v>
      </c>
      <c r="D27" s="16" t="s">
        <v>149</v>
      </c>
      <c r="E27" s="184">
        <f>850/5</f>
        <v>170</v>
      </c>
      <c r="F27" s="184"/>
      <c r="G27" s="47"/>
      <c r="H27" s="47"/>
      <c r="I27" s="47"/>
      <c r="J27" s="234"/>
    </row>
    <row r="28" spans="1:10" s="51" customFormat="1" ht="22.5">
      <c r="A28" s="235">
        <v>5</v>
      </c>
      <c r="B28" s="236" t="s">
        <v>150</v>
      </c>
      <c r="C28" s="52" t="s">
        <v>142</v>
      </c>
      <c r="D28" s="53" t="s">
        <v>151</v>
      </c>
      <c r="E28" s="241">
        <f>450/5</f>
        <v>90</v>
      </c>
      <c r="F28" s="241"/>
      <c r="G28" s="47"/>
      <c r="H28" s="47"/>
      <c r="I28" s="47"/>
      <c r="J28" s="238" t="s">
        <v>152</v>
      </c>
    </row>
    <row r="29" spans="1:10" s="51" customFormat="1" ht="22.5">
      <c r="A29" s="235"/>
      <c r="B29" s="236"/>
      <c r="C29" s="52" t="s">
        <v>144</v>
      </c>
      <c r="D29" s="53" t="s">
        <v>153</v>
      </c>
      <c r="E29" s="241">
        <f>550/5</f>
        <v>110</v>
      </c>
      <c r="F29" s="241"/>
      <c r="G29" s="47"/>
      <c r="H29" s="47"/>
      <c r="I29" s="47"/>
      <c r="J29" s="238"/>
    </row>
    <row r="30" spans="1:10" s="51" customFormat="1" ht="22.5">
      <c r="A30" s="235"/>
      <c r="B30" s="236"/>
      <c r="C30" s="52" t="s">
        <v>146</v>
      </c>
      <c r="D30" s="53" t="s">
        <v>154</v>
      </c>
      <c r="E30" s="184">
        <f>650/5</f>
        <v>130</v>
      </c>
      <c r="F30" s="184"/>
      <c r="G30" s="47"/>
      <c r="H30" s="47"/>
      <c r="I30" s="47"/>
      <c r="J30" s="238"/>
    </row>
    <row r="31" spans="1:10" s="51" customFormat="1" ht="22.5">
      <c r="A31" s="235"/>
      <c r="B31" s="236"/>
      <c r="C31" s="52" t="s">
        <v>148</v>
      </c>
      <c r="D31" s="53" t="s">
        <v>155</v>
      </c>
      <c r="E31" s="184">
        <f>900/5</f>
        <v>180</v>
      </c>
      <c r="F31" s="184"/>
      <c r="G31" s="47"/>
      <c r="H31" s="47"/>
      <c r="I31" s="47"/>
      <c r="J31" s="238"/>
    </row>
    <row r="32" spans="1:10" s="51" customFormat="1">
      <c r="A32" s="229" t="s">
        <v>156</v>
      </c>
      <c r="B32" s="229"/>
      <c r="C32" s="229"/>
      <c r="D32" s="229"/>
      <c r="E32" s="46" t="s">
        <v>119</v>
      </c>
      <c r="F32" s="46" t="s">
        <v>78</v>
      </c>
      <c r="G32" s="242"/>
      <c r="H32" s="242"/>
      <c r="I32" s="242"/>
      <c r="J32" s="242"/>
    </row>
    <row r="33" spans="1:10" s="51" customFormat="1" ht="20.100000000000001" customHeight="1">
      <c r="A33" s="218">
        <v>6</v>
      </c>
      <c r="B33" s="232" t="s">
        <v>157</v>
      </c>
      <c r="C33" s="233" t="s">
        <v>158</v>
      </c>
      <c r="D33" s="233"/>
      <c r="E33" s="54" t="s">
        <v>122</v>
      </c>
      <c r="F33" s="55">
        <f>400/5</f>
        <v>80</v>
      </c>
      <c r="G33" s="47"/>
      <c r="H33" s="47"/>
      <c r="I33" s="47"/>
      <c r="J33" s="234" t="s">
        <v>159</v>
      </c>
    </row>
    <row r="34" spans="1:10" s="51" customFormat="1" ht="20.100000000000001" customHeight="1">
      <c r="A34" s="218"/>
      <c r="B34" s="232"/>
      <c r="C34" s="233"/>
      <c r="D34" s="233"/>
      <c r="E34" s="54" t="s">
        <v>124</v>
      </c>
      <c r="F34" s="55">
        <f>380/5</f>
        <v>76</v>
      </c>
      <c r="G34" s="47"/>
      <c r="H34" s="47"/>
      <c r="I34" s="47"/>
      <c r="J34" s="234"/>
    </row>
    <row r="35" spans="1:10" s="51" customFormat="1" ht="20.100000000000001" customHeight="1">
      <c r="A35" s="218">
        <v>7</v>
      </c>
      <c r="B35" s="232" t="s">
        <v>160</v>
      </c>
      <c r="C35" s="233" t="s">
        <v>161</v>
      </c>
      <c r="D35" s="233"/>
      <c r="E35" s="54" t="s">
        <v>122</v>
      </c>
      <c r="F35" s="48">
        <f>445/5</f>
        <v>89</v>
      </c>
      <c r="G35" s="47"/>
      <c r="H35" s="47"/>
      <c r="I35" s="47"/>
      <c r="J35" s="234" t="s">
        <v>162</v>
      </c>
    </row>
    <row r="36" spans="1:10" s="44" customFormat="1" ht="20.100000000000001" customHeight="1">
      <c r="A36" s="218"/>
      <c r="B36" s="232"/>
      <c r="C36" s="233"/>
      <c r="D36" s="233"/>
      <c r="E36" s="54" t="s">
        <v>124</v>
      </c>
      <c r="F36" s="48">
        <f>425/5</f>
        <v>85</v>
      </c>
      <c r="G36" s="47"/>
      <c r="H36" s="47"/>
      <c r="I36" s="47"/>
      <c r="J36" s="234"/>
    </row>
    <row r="37" spans="1:10">
      <c r="A37" s="229" t="s">
        <v>163</v>
      </c>
      <c r="B37" s="229"/>
      <c r="C37" s="229"/>
      <c r="D37" s="229"/>
      <c r="E37" s="46" t="s">
        <v>119</v>
      </c>
      <c r="F37" s="46" t="s">
        <v>78</v>
      </c>
      <c r="G37" s="242"/>
      <c r="H37" s="242"/>
      <c r="I37" s="242"/>
      <c r="J37" s="242"/>
    </row>
    <row r="38" spans="1:10" s="51" customFormat="1" ht="15" customHeight="1">
      <c r="A38" s="243">
        <v>8</v>
      </c>
      <c r="B38" s="244" t="s">
        <v>164</v>
      </c>
      <c r="C38" s="245" t="s">
        <v>165</v>
      </c>
      <c r="D38" s="245"/>
      <c r="E38" s="56" t="s">
        <v>122</v>
      </c>
      <c r="F38" s="55">
        <f>180/5</f>
        <v>36</v>
      </c>
      <c r="G38" s="47"/>
      <c r="H38" s="47"/>
      <c r="I38" s="47"/>
      <c r="J38" s="238" t="s">
        <v>166</v>
      </c>
    </row>
    <row r="39" spans="1:10" s="51" customFormat="1" ht="15" customHeight="1">
      <c r="A39" s="243"/>
      <c r="B39" s="244"/>
      <c r="C39" s="245"/>
      <c r="D39" s="245"/>
      <c r="E39" s="56" t="s">
        <v>167</v>
      </c>
      <c r="F39" s="55">
        <f>160/5</f>
        <v>32</v>
      </c>
      <c r="G39" s="47"/>
      <c r="H39" s="47"/>
      <c r="I39" s="47"/>
      <c r="J39" s="238"/>
    </row>
    <row r="40" spans="1:10" ht="15">
      <c r="A40" s="228" t="s">
        <v>168</v>
      </c>
      <c r="B40" s="228"/>
      <c r="C40" s="228"/>
      <c r="D40" s="228"/>
      <c r="E40" s="228"/>
      <c r="F40" s="228"/>
      <c r="G40" s="228"/>
      <c r="H40" s="228"/>
      <c r="I40" s="228"/>
      <c r="J40" s="228"/>
    </row>
    <row r="41" spans="1:10" s="44" customFormat="1" ht="20.100000000000001" customHeight="1">
      <c r="A41" s="218">
        <v>9</v>
      </c>
      <c r="B41" s="232" t="s">
        <v>169</v>
      </c>
      <c r="C41" s="233" t="s">
        <v>170</v>
      </c>
      <c r="D41" s="233"/>
      <c r="E41" s="54" t="s">
        <v>122</v>
      </c>
      <c r="F41" s="48">
        <f>140/5</f>
        <v>28</v>
      </c>
      <c r="G41" s="47"/>
      <c r="H41" s="47"/>
      <c r="I41" s="47"/>
      <c r="J41" s="234" t="s">
        <v>171</v>
      </c>
    </row>
    <row r="42" spans="1:10" s="51" customFormat="1" ht="20.100000000000001" customHeight="1">
      <c r="A42" s="218"/>
      <c r="B42" s="232"/>
      <c r="C42" s="233"/>
      <c r="D42" s="233"/>
      <c r="E42" s="54" t="s">
        <v>124</v>
      </c>
      <c r="F42" s="48">
        <f>125/5</f>
        <v>25</v>
      </c>
      <c r="G42" s="47"/>
      <c r="H42" s="47"/>
      <c r="I42" s="47"/>
      <c r="J42" s="234"/>
    </row>
    <row r="43" spans="1:10" s="51" customFormat="1" ht="20.100000000000001" customHeight="1">
      <c r="A43" s="218">
        <v>10</v>
      </c>
      <c r="B43" s="232" t="s">
        <v>172</v>
      </c>
      <c r="C43" s="233" t="s">
        <v>173</v>
      </c>
      <c r="D43" s="233"/>
      <c r="E43" s="54" t="s">
        <v>122</v>
      </c>
      <c r="F43" s="55">
        <f>155/5</f>
        <v>31</v>
      </c>
      <c r="G43" s="47"/>
      <c r="H43" s="47"/>
      <c r="I43" s="47"/>
      <c r="J43" s="234" t="s">
        <v>174</v>
      </c>
    </row>
    <row r="44" spans="1:10" s="44" customFormat="1" ht="20.100000000000001" customHeight="1">
      <c r="A44" s="218"/>
      <c r="B44" s="232"/>
      <c r="C44" s="233"/>
      <c r="D44" s="233"/>
      <c r="E44" s="54" t="s">
        <v>124</v>
      </c>
      <c r="F44" s="48">
        <f>140/5</f>
        <v>28</v>
      </c>
      <c r="G44" s="47"/>
      <c r="H44" s="47"/>
      <c r="I44" s="47"/>
      <c r="J44" s="234"/>
    </row>
    <row r="45" spans="1:10" s="51" customFormat="1" ht="20.100000000000001" customHeight="1">
      <c r="A45" s="243">
        <v>11</v>
      </c>
      <c r="B45" s="236" t="s">
        <v>175</v>
      </c>
      <c r="C45" s="237" t="s">
        <v>176</v>
      </c>
      <c r="D45" s="237"/>
      <c r="E45" s="49" t="s">
        <v>122</v>
      </c>
      <c r="F45" s="55">
        <v>27</v>
      </c>
      <c r="G45" s="47"/>
      <c r="H45" s="47"/>
      <c r="I45" s="47"/>
      <c r="J45" s="238" t="s">
        <v>177</v>
      </c>
    </row>
    <row r="46" spans="1:10" s="51" customFormat="1" ht="20.100000000000001" customHeight="1">
      <c r="A46" s="243"/>
      <c r="B46" s="236"/>
      <c r="C46" s="237"/>
      <c r="D46" s="237"/>
      <c r="E46" s="49" t="s">
        <v>124</v>
      </c>
      <c r="F46" s="55">
        <v>25</v>
      </c>
      <c r="G46" s="47"/>
      <c r="H46" s="47"/>
      <c r="I46" s="47"/>
      <c r="J46" s="238"/>
    </row>
    <row r="47" spans="1:10" s="51" customFormat="1" ht="15">
      <c r="A47" s="249" t="s">
        <v>178</v>
      </c>
      <c r="B47" s="249"/>
      <c r="C47" s="249"/>
      <c r="D47" s="249"/>
      <c r="E47" s="249"/>
      <c r="F47" s="249"/>
      <c r="G47" s="249"/>
      <c r="H47" s="249"/>
      <c r="I47" s="249"/>
      <c r="J47" s="249"/>
    </row>
    <row r="48" spans="1:10">
      <c r="A48" s="57" t="s">
        <v>179</v>
      </c>
      <c r="B48" s="58"/>
      <c r="C48" s="58"/>
      <c r="D48" s="59"/>
      <c r="E48" s="57"/>
      <c r="F48" s="58"/>
      <c r="G48" s="58"/>
      <c r="H48" s="58"/>
      <c r="I48" s="58"/>
      <c r="J48" s="60"/>
    </row>
    <row r="49" spans="1:13" s="64" customFormat="1" ht="42" customHeight="1">
      <c r="A49" s="61">
        <v>12</v>
      </c>
      <c r="B49" s="62" t="s">
        <v>180</v>
      </c>
      <c r="C49" s="250"/>
      <c r="D49" s="250"/>
      <c r="E49" s="251" t="s">
        <v>181</v>
      </c>
      <c r="F49" s="251"/>
      <c r="G49" s="251"/>
      <c r="H49" s="251"/>
      <c r="I49" s="251"/>
      <c r="J49" s="63" t="s">
        <v>182</v>
      </c>
    </row>
    <row r="50" spans="1:13" s="64" customFormat="1" ht="48">
      <c r="A50" s="61">
        <v>13</v>
      </c>
      <c r="B50" s="62" t="s">
        <v>183</v>
      </c>
      <c r="C50" s="65"/>
      <c r="D50" s="66"/>
      <c r="E50" s="251" t="s">
        <v>181</v>
      </c>
      <c r="F50" s="251"/>
      <c r="G50" s="251"/>
      <c r="H50" s="251"/>
      <c r="I50" s="251"/>
      <c r="J50" s="63" t="s">
        <v>184</v>
      </c>
    </row>
    <row r="51" spans="1:13" s="51" customFormat="1">
      <c r="A51" s="57" t="s">
        <v>185</v>
      </c>
      <c r="B51" s="58"/>
      <c r="C51" s="58"/>
      <c r="D51" s="59"/>
      <c r="E51" s="170"/>
      <c r="F51" s="171"/>
      <c r="G51" s="171"/>
      <c r="H51" s="171"/>
      <c r="I51" s="171"/>
      <c r="J51" s="60"/>
    </row>
    <row r="52" spans="1:13" s="70" customFormat="1" ht="48" customHeight="1">
      <c r="A52" s="67">
        <v>14</v>
      </c>
      <c r="B52" s="68" t="s">
        <v>186</v>
      </c>
      <c r="C52" s="252" t="s">
        <v>187</v>
      </c>
      <c r="D52" s="252"/>
      <c r="E52" s="251" t="s">
        <v>181</v>
      </c>
      <c r="F52" s="251"/>
      <c r="G52" s="251"/>
      <c r="H52" s="251"/>
      <c r="I52" s="251"/>
      <c r="J52" s="69" t="s">
        <v>188</v>
      </c>
    </row>
    <row r="53" spans="1:13" s="72" customFormat="1">
      <c r="A53" s="71"/>
      <c r="B53" s="246" t="s">
        <v>189</v>
      </c>
      <c r="C53" s="246"/>
      <c r="D53" s="246"/>
      <c r="E53" s="246"/>
      <c r="F53" s="246"/>
      <c r="G53" s="246"/>
      <c r="H53" s="246"/>
      <c r="I53" s="246"/>
      <c r="J53" s="246"/>
      <c r="K53" s="246"/>
    </row>
    <row r="54" spans="1:13" s="74" customFormat="1">
      <c r="A54" s="73"/>
      <c r="B54" s="247" t="s">
        <v>190</v>
      </c>
      <c r="C54" s="247"/>
      <c r="D54" s="247"/>
      <c r="E54" s="247"/>
      <c r="F54" s="247"/>
      <c r="G54" s="247"/>
      <c r="H54" s="247"/>
      <c r="I54" s="247"/>
      <c r="J54" s="247"/>
      <c r="K54" s="247"/>
    </row>
    <row r="58" spans="1:13">
      <c r="E58" s="248"/>
      <c r="F58" s="248"/>
      <c r="G58" s="248"/>
      <c r="H58" s="248"/>
      <c r="I58" s="248"/>
      <c r="J58" s="248"/>
      <c r="K58" s="248"/>
      <c r="L58" s="248"/>
      <c r="M58" s="248"/>
    </row>
    <row r="59" spans="1:13">
      <c r="E59" s="248"/>
      <c r="F59" s="248"/>
      <c r="G59" s="248"/>
      <c r="H59" s="248"/>
      <c r="I59" s="248"/>
      <c r="J59" s="248"/>
      <c r="K59" s="248"/>
      <c r="L59" s="248"/>
      <c r="M59" s="248"/>
    </row>
  </sheetData>
  <mergeCells count="84">
    <mergeCell ref="B53:K53"/>
    <mergeCell ref="B54:K54"/>
    <mergeCell ref="E58:M58"/>
    <mergeCell ref="E59:M59"/>
    <mergeCell ref="A47:J47"/>
    <mergeCell ref="C49:D49"/>
    <mergeCell ref="E49:I49"/>
    <mergeCell ref="E50:I50"/>
    <mergeCell ref="C52:D52"/>
    <mergeCell ref="E52:I52"/>
    <mergeCell ref="A43:A44"/>
    <mergeCell ref="B43:B44"/>
    <mergeCell ref="C43:D44"/>
    <mergeCell ref="J43:J44"/>
    <mergeCell ref="A45:A46"/>
    <mergeCell ref="B45:B46"/>
    <mergeCell ref="C45:D46"/>
    <mergeCell ref="J45:J46"/>
    <mergeCell ref="A41:A42"/>
    <mergeCell ref="B41:B42"/>
    <mergeCell ref="C41:D42"/>
    <mergeCell ref="J41:J42"/>
    <mergeCell ref="A35:A36"/>
    <mergeCell ref="B35:B36"/>
    <mergeCell ref="C35:D36"/>
    <mergeCell ref="J35:J36"/>
    <mergeCell ref="A37:D37"/>
    <mergeCell ref="G37:J37"/>
    <mergeCell ref="A38:A39"/>
    <mergeCell ref="B38:B39"/>
    <mergeCell ref="C38:D39"/>
    <mergeCell ref="J38:J39"/>
    <mergeCell ref="A40:J40"/>
    <mergeCell ref="A32:D32"/>
    <mergeCell ref="G32:J32"/>
    <mergeCell ref="A33:A34"/>
    <mergeCell ref="B33:B34"/>
    <mergeCell ref="C33:D34"/>
    <mergeCell ref="J33:J34"/>
    <mergeCell ref="A28:A31"/>
    <mergeCell ref="B28:B31"/>
    <mergeCell ref="E28:F28"/>
    <mergeCell ref="J28:J31"/>
    <mergeCell ref="E29:F29"/>
    <mergeCell ref="E30:F30"/>
    <mergeCell ref="E31:F31"/>
    <mergeCell ref="A22:J22"/>
    <mergeCell ref="A23:A27"/>
    <mergeCell ref="B23:B27"/>
    <mergeCell ref="E23:F23"/>
    <mergeCell ref="J23:J27"/>
    <mergeCell ref="E24:F24"/>
    <mergeCell ref="E25:F25"/>
    <mergeCell ref="E26:F26"/>
    <mergeCell ref="E27:F27"/>
    <mergeCell ref="A14:A15"/>
    <mergeCell ref="B14:B15"/>
    <mergeCell ref="C14:D15"/>
    <mergeCell ref="J14:J15"/>
    <mergeCell ref="A16:A21"/>
    <mergeCell ref="B16:B21"/>
    <mergeCell ref="C16:D21"/>
    <mergeCell ref="J16:J21"/>
    <mergeCell ref="G20:I20"/>
    <mergeCell ref="G21:I21"/>
    <mergeCell ref="A10:J10"/>
    <mergeCell ref="A11:D11"/>
    <mergeCell ref="G11:J11"/>
    <mergeCell ref="A12:A13"/>
    <mergeCell ref="B12:B13"/>
    <mergeCell ref="C12:D13"/>
    <mergeCell ref="J12:J13"/>
    <mergeCell ref="J5:J9"/>
    <mergeCell ref="G6:G7"/>
    <mergeCell ref="H6:H7"/>
    <mergeCell ref="I6:I7"/>
    <mergeCell ref="E5:F9"/>
    <mergeCell ref="A1:I1"/>
    <mergeCell ref="A2:I2"/>
    <mergeCell ref="A3:I3"/>
    <mergeCell ref="A5:A9"/>
    <mergeCell ref="B5:B9"/>
    <mergeCell ref="C5:D9"/>
    <mergeCell ref="G5:I5"/>
  </mergeCells>
  <pageMargins left="0.25" right="0.25" top="0.4375" bottom="0.6635416666666667" header="0.3" footer="0.3"/>
  <pageSetup paperSize="9" scale="70" orientation="landscape" r:id="rId1"/>
  <headerFooter alignWithMargins="0">
    <oddHeader>&amp;C&amp;"Arial,обычный"&amp;8Официальный прайс-лист компании ИнфоБезпека  2010</oddHeader>
    <oddFooter>&amp;R&amp;"Arial,обычный"&amp;8Стр. &amp;P из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4"/>
  <sheetViews>
    <sheetView view="pageLayout" zoomScaleNormal="100" workbookViewId="0">
      <selection activeCell="E31" sqref="E31"/>
    </sheetView>
  </sheetViews>
  <sheetFormatPr defaultRowHeight="12.75"/>
  <cols>
    <col min="1" max="1" width="2.85546875" style="1" customWidth="1"/>
    <col min="2" max="2" width="33" style="1" customWidth="1"/>
    <col min="3" max="3" width="25" style="1" customWidth="1"/>
    <col min="4" max="4" width="12.140625" style="1" customWidth="1"/>
    <col min="5" max="5" width="15.7109375" style="1" customWidth="1"/>
    <col min="6" max="6" width="8.7109375" style="1" hidden="1" customWidth="1"/>
    <col min="7" max="7" width="9.7109375" style="1" hidden="1" customWidth="1"/>
    <col min="8" max="8" width="8.7109375" style="1" hidden="1" customWidth="1"/>
    <col min="9" max="9" width="68.140625" style="1" customWidth="1"/>
    <col min="10" max="16384" width="9.140625" style="1"/>
  </cols>
  <sheetData>
    <row r="1" spans="1:9" s="75" customFormat="1" ht="34.5" customHeight="1">
      <c r="A1" s="253" t="s">
        <v>191</v>
      </c>
      <c r="B1" s="253"/>
      <c r="C1" s="253"/>
      <c r="D1" s="253"/>
      <c r="E1" s="253"/>
      <c r="F1" s="253"/>
      <c r="G1" s="253"/>
      <c r="H1" s="253"/>
    </row>
    <row r="2" spans="1:9" s="42" customFormat="1" ht="15">
      <c r="A2" s="216" t="s">
        <v>116</v>
      </c>
      <c r="B2" s="216"/>
      <c r="C2" s="216"/>
      <c r="D2" s="216"/>
      <c r="E2" s="216"/>
      <c r="F2" s="216"/>
      <c r="G2" s="216"/>
      <c r="H2" s="216"/>
    </row>
    <row r="3" spans="1:9" s="42" customFormat="1" ht="15">
      <c r="A3" s="43"/>
      <c r="B3" s="43"/>
      <c r="C3" s="43"/>
      <c r="D3" s="43"/>
      <c r="E3" s="43"/>
      <c r="F3" s="43"/>
      <c r="G3" s="43"/>
      <c r="H3" s="43"/>
    </row>
    <row r="4" spans="1:9" s="44" customFormat="1" ht="12">
      <c r="A4" s="218" t="s">
        <v>2</v>
      </c>
      <c r="B4" s="218" t="s">
        <v>3</v>
      </c>
      <c r="C4" s="219" t="s">
        <v>4</v>
      </c>
      <c r="D4" s="222" t="s">
        <v>403</v>
      </c>
      <c r="E4" s="223"/>
      <c r="F4" s="220"/>
      <c r="G4" s="220"/>
      <c r="H4" s="220"/>
      <c r="I4" s="218" t="s">
        <v>6</v>
      </c>
    </row>
    <row r="5" spans="1:9" s="44" customFormat="1" ht="11.25">
      <c r="A5" s="218"/>
      <c r="B5" s="218"/>
      <c r="C5" s="219"/>
      <c r="D5" s="224"/>
      <c r="E5" s="225"/>
      <c r="F5" s="221"/>
      <c r="G5" s="221"/>
      <c r="H5" s="221"/>
      <c r="I5" s="218"/>
    </row>
    <row r="6" spans="1:9" s="44" customFormat="1" ht="11.25">
      <c r="A6" s="218"/>
      <c r="B6" s="218"/>
      <c r="C6" s="219"/>
      <c r="D6" s="224"/>
      <c r="E6" s="225"/>
      <c r="F6" s="221"/>
      <c r="G6" s="221"/>
      <c r="H6" s="221"/>
      <c r="I6" s="218"/>
    </row>
    <row r="7" spans="1:9" s="44" customFormat="1" ht="11.25">
      <c r="A7" s="218"/>
      <c r="B7" s="218"/>
      <c r="C7" s="219"/>
      <c r="D7" s="224"/>
      <c r="E7" s="225"/>
      <c r="F7" s="45"/>
      <c r="G7" s="45"/>
      <c r="H7" s="45"/>
      <c r="I7" s="218"/>
    </row>
    <row r="8" spans="1:9" s="44" customFormat="1" ht="11.25">
      <c r="A8" s="218"/>
      <c r="B8" s="218"/>
      <c r="C8" s="219"/>
      <c r="D8" s="226"/>
      <c r="E8" s="227"/>
      <c r="F8" s="45"/>
      <c r="G8" s="45"/>
      <c r="H8" s="45"/>
      <c r="I8" s="218"/>
    </row>
    <row r="9" spans="1:9" ht="15">
      <c r="A9" s="228" t="s">
        <v>192</v>
      </c>
      <c r="B9" s="228"/>
      <c r="C9" s="228"/>
      <c r="D9" s="228"/>
      <c r="E9" s="228"/>
      <c r="F9" s="228"/>
      <c r="G9" s="228"/>
      <c r="H9" s="228"/>
      <c r="I9" s="228"/>
    </row>
    <row r="10" spans="1:9">
      <c r="A10" s="229" t="s">
        <v>121</v>
      </c>
      <c r="B10" s="229"/>
      <c r="C10" s="229"/>
      <c r="D10" s="46" t="s">
        <v>119</v>
      </c>
      <c r="E10" s="46" t="s">
        <v>78</v>
      </c>
      <c r="F10" s="242"/>
      <c r="G10" s="242"/>
      <c r="H10" s="242"/>
      <c r="I10" s="242"/>
    </row>
    <row r="11" spans="1:9" ht="18.95" customHeight="1">
      <c r="A11" s="218">
        <v>1</v>
      </c>
      <c r="B11" s="232" t="s">
        <v>193</v>
      </c>
      <c r="C11" s="254" t="s">
        <v>194</v>
      </c>
      <c r="D11" s="54" t="s">
        <v>195</v>
      </c>
      <c r="E11" s="48">
        <f>360/5</f>
        <v>72</v>
      </c>
      <c r="F11" s="47"/>
      <c r="G11" s="47"/>
      <c r="H11" s="47"/>
      <c r="I11" s="234" t="s">
        <v>196</v>
      </c>
    </row>
    <row r="12" spans="1:9" ht="18.95" customHeight="1">
      <c r="A12" s="218"/>
      <c r="B12" s="232"/>
      <c r="C12" s="254"/>
      <c r="D12" s="54" t="s">
        <v>197</v>
      </c>
      <c r="E12" s="48">
        <f>350/5</f>
        <v>70</v>
      </c>
      <c r="F12" s="47"/>
      <c r="G12" s="47"/>
      <c r="H12" s="47"/>
      <c r="I12" s="234"/>
    </row>
    <row r="13" spans="1:9" ht="18.95" customHeight="1">
      <c r="A13" s="218"/>
      <c r="B13" s="232"/>
      <c r="C13" s="254"/>
      <c r="D13" s="54" t="s">
        <v>198</v>
      </c>
      <c r="E13" s="48">
        <f>330/5</f>
        <v>66</v>
      </c>
      <c r="F13" s="47"/>
      <c r="G13" s="47"/>
      <c r="H13" s="47"/>
      <c r="I13" s="234"/>
    </row>
    <row r="14" spans="1:9" ht="18.95" customHeight="1">
      <c r="A14" s="218">
        <v>2</v>
      </c>
      <c r="B14" s="232" t="s">
        <v>199</v>
      </c>
      <c r="C14" s="254" t="s">
        <v>200</v>
      </c>
      <c r="D14" s="54" t="s">
        <v>195</v>
      </c>
      <c r="E14" s="48">
        <f>330/5</f>
        <v>66</v>
      </c>
      <c r="F14" s="47"/>
      <c r="G14" s="47"/>
      <c r="H14" s="47"/>
      <c r="I14" s="234" t="s">
        <v>201</v>
      </c>
    </row>
    <row r="15" spans="1:9" ht="18.95" customHeight="1">
      <c r="A15" s="218"/>
      <c r="B15" s="232"/>
      <c r="C15" s="254"/>
      <c r="D15" s="54" t="s">
        <v>197</v>
      </c>
      <c r="E15" s="48">
        <f>320/5</f>
        <v>64</v>
      </c>
      <c r="F15" s="47"/>
      <c r="G15" s="47"/>
      <c r="H15" s="47"/>
      <c r="I15" s="234"/>
    </row>
    <row r="16" spans="1:9" ht="18.95" customHeight="1">
      <c r="A16" s="218"/>
      <c r="B16" s="232"/>
      <c r="C16" s="254"/>
      <c r="D16" s="54" t="s">
        <v>198</v>
      </c>
      <c r="E16" s="48">
        <f>300/5</f>
        <v>60</v>
      </c>
      <c r="F16" s="47"/>
      <c r="G16" s="47"/>
      <c r="H16" s="47"/>
      <c r="I16" s="234"/>
    </row>
    <row r="17" spans="1:9" ht="18.95" customHeight="1">
      <c r="A17" s="218">
        <v>3</v>
      </c>
      <c r="B17" s="232" t="s">
        <v>202</v>
      </c>
      <c r="C17" s="254" t="s">
        <v>203</v>
      </c>
      <c r="D17" s="54" t="s">
        <v>195</v>
      </c>
      <c r="E17" s="48">
        <f>330/5</f>
        <v>66</v>
      </c>
      <c r="F17" s="47"/>
      <c r="G17" s="47"/>
      <c r="H17" s="47"/>
      <c r="I17" s="234" t="s">
        <v>204</v>
      </c>
    </row>
    <row r="18" spans="1:9" ht="18.95" customHeight="1">
      <c r="A18" s="218"/>
      <c r="B18" s="232"/>
      <c r="C18" s="254"/>
      <c r="D18" s="54" t="s">
        <v>197</v>
      </c>
      <c r="E18" s="48">
        <f>320/5</f>
        <v>64</v>
      </c>
      <c r="F18" s="47"/>
      <c r="G18" s="47"/>
      <c r="H18" s="47"/>
      <c r="I18" s="234"/>
    </row>
    <row r="19" spans="1:9" ht="18.95" customHeight="1">
      <c r="A19" s="218"/>
      <c r="B19" s="232"/>
      <c r="C19" s="254"/>
      <c r="D19" s="54" t="s">
        <v>198</v>
      </c>
      <c r="E19" s="48">
        <f>300/5</f>
        <v>60</v>
      </c>
      <c r="F19" s="47"/>
      <c r="G19" s="47"/>
      <c r="H19" s="47"/>
      <c r="I19" s="234"/>
    </row>
    <row r="20" spans="1:9">
      <c r="A20" s="229" t="s">
        <v>126</v>
      </c>
      <c r="B20" s="229"/>
      <c r="C20" s="229"/>
      <c r="D20" s="46" t="s">
        <v>119</v>
      </c>
      <c r="E20" s="46" t="s">
        <v>78</v>
      </c>
      <c r="F20" s="230"/>
      <c r="G20" s="230"/>
      <c r="H20" s="230"/>
      <c r="I20" s="230"/>
    </row>
    <row r="21" spans="1:9" ht="20.100000000000001" customHeight="1">
      <c r="A21" s="218">
        <v>4</v>
      </c>
      <c r="B21" s="232" t="s">
        <v>205</v>
      </c>
      <c r="C21" s="254" t="s">
        <v>206</v>
      </c>
      <c r="D21" s="54" t="s">
        <v>195</v>
      </c>
      <c r="E21" s="48">
        <f>415/5</f>
        <v>83</v>
      </c>
      <c r="F21" s="47"/>
      <c r="G21" s="47"/>
      <c r="H21" s="47"/>
      <c r="I21" s="234" t="s">
        <v>207</v>
      </c>
    </row>
    <row r="22" spans="1:9" ht="20.100000000000001" customHeight="1">
      <c r="A22" s="218"/>
      <c r="B22" s="232"/>
      <c r="C22" s="254"/>
      <c r="D22" s="54" t="s">
        <v>197</v>
      </c>
      <c r="E22" s="48">
        <f>405/5</f>
        <v>81</v>
      </c>
      <c r="F22" s="47"/>
      <c r="G22" s="47"/>
      <c r="H22" s="47"/>
      <c r="I22" s="234"/>
    </row>
    <row r="23" spans="1:9" ht="20.100000000000001" customHeight="1">
      <c r="A23" s="218"/>
      <c r="B23" s="232"/>
      <c r="C23" s="254"/>
      <c r="D23" s="54" t="s">
        <v>198</v>
      </c>
      <c r="E23" s="48">
        <f>390/5</f>
        <v>78</v>
      </c>
      <c r="F23" s="47"/>
      <c r="G23" s="47"/>
      <c r="H23" s="47"/>
      <c r="I23" s="234"/>
    </row>
    <row r="24" spans="1:9" ht="20.100000000000001" customHeight="1">
      <c r="A24" s="218">
        <v>5</v>
      </c>
      <c r="B24" s="232" t="s">
        <v>208</v>
      </c>
      <c r="C24" s="254" t="s">
        <v>209</v>
      </c>
      <c r="D24" s="54" t="s">
        <v>195</v>
      </c>
      <c r="E24" s="48">
        <f>385/5</f>
        <v>77</v>
      </c>
      <c r="F24" s="47"/>
      <c r="G24" s="47"/>
      <c r="H24" s="47"/>
      <c r="I24" s="234" t="s">
        <v>210</v>
      </c>
    </row>
    <row r="25" spans="1:9" ht="20.100000000000001" customHeight="1">
      <c r="A25" s="218"/>
      <c r="B25" s="232"/>
      <c r="C25" s="254"/>
      <c r="D25" s="54" t="s">
        <v>197</v>
      </c>
      <c r="E25" s="48">
        <f>375/5</f>
        <v>75</v>
      </c>
      <c r="F25" s="47"/>
      <c r="G25" s="47"/>
      <c r="H25" s="47"/>
      <c r="I25" s="234"/>
    </row>
    <row r="26" spans="1:9" ht="20.100000000000001" customHeight="1">
      <c r="A26" s="218"/>
      <c r="B26" s="232"/>
      <c r="C26" s="254"/>
      <c r="D26" s="54" t="s">
        <v>198</v>
      </c>
      <c r="E26" s="48">
        <f>360/5</f>
        <v>72</v>
      </c>
      <c r="F26" s="47"/>
      <c r="G26" s="47"/>
      <c r="H26" s="47"/>
      <c r="I26" s="234"/>
    </row>
    <row r="27" spans="1:9" ht="20.100000000000001" customHeight="1">
      <c r="A27" s="218">
        <v>6</v>
      </c>
      <c r="B27" s="232" t="s">
        <v>211</v>
      </c>
      <c r="C27" s="254" t="s">
        <v>212</v>
      </c>
      <c r="D27" s="54" t="s">
        <v>195</v>
      </c>
      <c r="E27" s="48">
        <f>385/5</f>
        <v>77</v>
      </c>
      <c r="F27" s="47"/>
      <c r="G27" s="47"/>
      <c r="H27" s="47"/>
      <c r="I27" s="234" t="s">
        <v>213</v>
      </c>
    </row>
    <row r="28" spans="1:9" ht="20.100000000000001" customHeight="1">
      <c r="A28" s="218"/>
      <c r="B28" s="232"/>
      <c r="C28" s="254"/>
      <c r="D28" s="54" t="s">
        <v>197</v>
      </c>
      <c r="E28" s="48">
        <f>375/5</f>
        <v>75</v>
      </c>
      <c r="F28" s="47"/>
      <c r="G28" s="47"/>
      <c r="H28" s="47"/>
      <c r="I28" s="234"/>
    </row>
    <row r="29" spans="1:9" ht="20.100000000000001" customHeight="1">
      <c r="A29" s="218"/>
      <c r="B29" s="232"/>
      <c r="C29" s="254"/>
      <c r="D29" s="54" t="s">
        <v>198</v>
      </c>
      <c r="E29" s="48">
        <f>360/5</f>
        <v>72</v>
      </c>
      <c r="F29" s="47"/>
      <c r="G29" s="47"/>
      <c r="H29" s="47"/>
      <c r="I29" s="234"/>
    </row>
    <row r="30" spans="1:9">
      <c r="A30" s="229" t="s">
        <v>214</v>
      </c>
      <c r="B30" s="229"/>
      <c r="C30" s="229"/>
      <c r="D30" s="46" t="s">
        <v>119</v>
      </c>
      <c r="E30" s="242" t="s">
        <v>78</v>
      </c>
      <c r="F30" s="242"/>
      <c r="G30" s="242"/>
      <c r="H30" s="242"/>
      <c r="I30" s="76"/>
    </row>
    <row r="31" spans="1:9" ht="38.25">
      <c r="A31" s="77">
        <v>7</v>
      </c>
      <c r="B31" s="78" t="s">
        <v>215</v>
      </c>
      <c r="C31" s="79"/>
      <c r="D31" s="80" t="s">
        <v>216</v>
      </c>
      <c r="E31" s="172" t="s">
        <v>217</v>
      </c>
      <c r="F31" s="172"/>
      <c r="G31" s="172"/>
      <c r="H31" s="172"/>
      <c r="I31" s="52" t="s">
        <v>218</v>
      </c>
    </row>
    <row r="32" spans="1:9" ht="15">
      <c r="A32" s="228" t="s">
        <v>219</v>
      </c>
      <c r="B32" s="228"/>
      <c r="C32" s="228"/>
      <c r="D32" s="228"/>
      <c r="E32" s="228"/>
      <c r="F32" s="228"/>
      <c r="G32" s="228"/>
      <c r="H32" s="228"/>
      <c r="I32" s="228"/>
    </row>
    <row r="33" spans="1:9">
      <c r="A33" s="229" t="s">
        <v>170</v>
      </c>
      <c r="B33" s="229"/>
      <c r="C33" s="229"/>
      <c r="D33" s="46" t="s">
        <v>119</v>
      </c>
      <c r="E33" s="46" t="s">
        <v>78</v>
      </c>
      <c r="F33" s="230"/>
      <c r="G33" s="230"/>
      <c r="H33" s="230"/>
      <c r="I33" s="230"/>
    </row>
    <row r="34" spans="1:9" ht="18.95" customHeight="1">
      <c r="A34" s="218">
        <v>8</v>
      </c>
      <c r="B34" s="232" t="s">
        <v>220</v>
      </c>
      <c r="C34" s="254" t="s">
        <v>221</v>
      </c>
      <c r="D34" s="54" t="s">
        <v>195</v>
      </c>
      <c r="E34" s="48">
        <f>200/5</f>
        <v>40</v>
      </c>
      <c r="F34" s="47"/>
      <c r="G34" s="47"/>
      <c r="H34" s="47"/>
      <c r="I34" s="234" t="s">
        <v>222</v>
      </c>
    </row>
    <row r="35" spans="1:9" ht="18.95" customHeight="1">
      <c r="A35" s="218"/>
      <c r="B35" s="232"/>
      <c r="C35" s="254"/>
      <c r="D35" s="54" t="s">
        <v>197</v>
      </c>
      <c r="E35" s="48">
        <f>190/5</f>
        <v>38</v>
      </c>
      <c r="F35" s="47"/>
      <c r="G35" s="47"/>
      <c r="H35" s="47"/>
      <c r="I35" s="234"/>
    </row>
    <row r="36" spans="1:9" ht="18.95" customHeight="1">
      <c r="A36" s="218"/>
      <c r="B36" s="232"/>
      <c r="C36" s="254"/>
      <c r="D36" s="54" t="s">
        <v>198</v>
      </c>
      <c r="E36" s="48">
        <f>175/5</f>
        <v>35</v>
      </c>
      <c r="F36" s="47"/>
      <c r="G36" s="47"/>
      <c r="H36" s="47"/>
      <c r="I36" s="234"/>
    </row>
    <row r="37" spans="1:9" ht="18.95" customHeight="1">
      <c r="A37" s="218">
        <v>9</v>
      </c>
      <c r="B37" s="232" t="s">
        <v>223</v>
      </c>
      <c r="C37" s="254" t="s">
        <v>224</v>
      </c>
      <c r="D37" s="54" t="s">
        <v>195</v>
      </c>
      <c r="E37" s="48">
        <f>270/5</f>
        <v>54</v>
      </c>
      <c r="F37" s="47"/>
      <c r="G37" s="47"/>
      <c r="H37" s="47"/>
      <c r="I37" s="234" t="s">
        <v>225</v>
      </c>
    </row>
    <row r="38" spans="1:9" ht="18.95" customHeight="1">
      <c r="A38" s="218"/>
      <c r="B38" s="232"/>
      <c r="C38" s="254"/>
      <c r="D38" s="54" t="s">
        <v>197</v>
      </c>
      <c r="E38" s="48">
        <f>260/5</f>
        <v>52</v>
      </c>
      <c r="F38" s="47"/>
      <c r="G38" s="47"/>
      <c r="H38" s="47"/>
      <c r="I38" s="234"/>
    </row>
    <row r="39" spans="1:9" ht="18.95" customHeight="1">
      <c r="A39" s="218"/>
      <c r="B39" s="232"/>
      <c r="C39" s="254"/>
      <c r="D39" s="54" t="s">
        <v>198</v>
      </c>
      <c r="E39" s="48">
        <f>250/5</f>
        <v>50</v>
      </c>
      <c r="F39" s="47"/>
      <c r="G39" s="47"/>
      <c r="H39" s="47"/>
      <c r="I39" s="234"/>
    </row>
    <row r="40" spans="1:9" ht="18.95" customHeight="1">
      <c r="A40" s="218">
        <v>10</v>
      </c>
      <c r="B40" s="232" t="s">
        <v>226</v>
      </c>
      <c r="C40" s="254" t="s">
        <v>227</v>
      </c>
      <c r="D40" s="54" t="s">
        <v>195</v>
      </c>
      <c r="E40" s="48">
        <f>195/5</f>
        <v>39</v>
      </c>
      <c r="F40" s="47"/>
      <c r="G40" s="47"/>
      <c r="H40" s="47"/>
      <c r="I40" s="234" t="s">
        <v>228</v>
      </c>
    </row>
    <row r="41" spans="1:9" ht="18.95" customHeight="1">
      <c r="A41" s="218"/>
      <c r="B41" s="232"/>
      <c r="C41" s="254"/>
      <c r="D41" s="54" t="s">
        <v>197</v>
      </c>
      <c r="E41" s="48">
        <f>185/5</f>
        <v>37</v>
      </c>
      <c r="F41" s="47"/>
      <c r="G41" s="47"/>
      <c r="H41" s="47"/>
      <c r="I41" s="234"/>
    </row>
    <row r="42" spans="1:9" ht="18.95" customHeight="1">
      <c r="A42" s="218"/>
      <c r="B42" s="232"/>
      <c r="C42" s="254"/>
      <c r="D42" s="54" t="s">
        <v>198</v>
      </c>
      <c r="E42" s="48">
        <f>170/5</f>
        <v>34</v>
      </c>
      <c r="F42" s="47"/>
      <c r="G42" s="47"/>
      <c r="H42" s="47"/>
      <c r="I42" s="234"/>
    </row>
    <row r="43" spans="1:9" ht="18.95" customHeight="1">
      <c r="A43" s="218">
        <v>11</v>
      </c>
      <c r="B43" s="232" t="s">
        <v>229</v>
      </c>
      <c r="C43" s="254" t="s">
        <v>230</v>
      </c>
      <c r="D43" s="54" t="s">
        <v>195</v>
      </c>
      <c r="E43" s="48">
        <f>195/5</f>
        <v>39</v>
      </c>
      <c r="F43" s="47"/>
      <c r="G43" s="47"/>
      <c r="H43" s="47"/>
      <c r="I43" s="234" t="s">
        <v>231</v>
      </c>
    </row>
    <row r="44" spans="1:9" ht="18.95" customHeight="1">
      <c r="A44" s="218"/>
      <c r="B44" s="232"/>
      <c r="C44" s="254"/>
      <c r="D44" s="54" t="s">
        <v>197</v>
      </c>
      <c r="E44" s="48">
        <f>185/5</f>
        <v>37</v>
      </c>
      <c r="F44" s="47"/>
      <c r="G44" s="47"/>
      <c r="H44" s="47"/>
      <c r="I44" s="234"/>
    </row>
    <row r="45" spans="1:9" ht="18.95" customHeight="1">
      <c r="A45" s="218"/>
      <c r="B45" s="232"/>
      <c r="C45" s="254"/>
      <c r="D45" s="54" t="s">
        <v>198</v>
      </c>
      <c r="E45" s="48">
        <f>170/5</f>
        <v>34</v>
      </c>
      <c r="F45" s="47"/>
      <c r="G45" s="47"/>
      <c r="H45" s="47"/>
      <c r="I45" s="234"/>
    </row>
    <row r="46" spans="1:9" ht="18.95" customHeight="1">
      <c r="A46" s="218">
        <v>12</v>
      </c>
      <c r="B46" s="232" t="s">
        <v>232</v>
      </c>
      <c r="C46" s="254" t="s">
        <v>233</v>
      </c>
      <c r="D46" s="54" t="s">
        <v>195</v>
      </c>
      <c r="E46" s="48">
        <f>195/5</f>
        <v>39</v>
      </c>
      <c r="F46" s="47"/>
      <c r="G46" s="47"/>
      <c r="H46" s="47"/>
      <c r="I46" s="234" t="s">
        <v>234</v>
      </c>
    </row>
    <row r="47" spans="1:9" ht="18.95" customHeight="1">
      <c r="A47" s="218"/>
      <c r="B47" s="232"/>
      <c r="C47" s="254"/>
      <c r="D47" s="54" t="s">
        <v>197</v>
      </c>
      <c r="E47" s="48">
        <f>185/5</f>
        <v>37</v>
      </c>
      <c r="F47" s="47"/>
      <c r="G47" s="47"/>
      <c r="H47" s="47"/>
      <c r="I47" s="234"/>
    </row>
    <row r="48" spans="1:9" ht="18.95" customHeight="1">
      <c r="A48" s="218"/>
      <c r="B48" s="232"/>
      <c r="C48" s="254"/>
      <c r="D48" s="54" t="s">
        <v>198</v>
      </c>
      <c r="E48" s="48">
        <f>170/5</f>
        <v>34</v>
      </c>
      <c r="F48" s="47"/>
      <c r="G48" s="47"/>
      <c r="H48" s="47"/>
      <c r="I48" s="234"/>
    </row>
    <row r="49" spans="1:9" ht="18.95" customHeight="1">
      <c r="A49" s="218">
        <v>13</v>
      </c>
      <c r="B49" s="232" t="s">
        <v>235</v>
      </c>
      <c r="C49" s="254" t="s">
        <v>236</v>
      </c>
      <c r="D49" s="54" t="s">
        <v>195</v>
      </c>
      <c r="E49" s="48">
        <f>195/5</f>
        <v>39</v>
      </c>
      <c r="F49" s="47"/>
      <c r="G49" s="47"/>
      <c r="H49" s="47"/>
      <c r="I49" s="234" t="s">
        <v>237</v>
      </c>
    </row>
    <row r="50" spans="1:9" ht="18.95" customHeight="1">
      <c r="A50" s="218"/>
      <c r="B50" s="232"/>
      <c r="C50" s="254"/>
      <c r="D50" s="54" t="s">
        <v>197</v>
      </c>
      <c r="E50" s="48">
        <f>185/5</f>
        <v>37</v>
      </c>
      <c r="F50" s="47"/>
      <c r="G50" s="47"/>
      <c r="H50" s="47"/>
      <c r="I50" s="234"/>
    </row>
    <row r="51" spans="1:9" ht="18.95" customHeight="1">
      <c r="A51" s="218"/>
      <c r="B51" s="232"/>
      <c r="C51" s="254"/>
      <c r="D51" s="54" t="s">
        <v>198</v>
      </c>
      <c r="E51" s="48">
        <f>170/5</f>
        <v>34</v>
      </c>
      <c r="F51" s="47"/>
      <c r="G51" s="47"/>
      <c r="H51" s="47"/>
      <c r="I51" s="234"/>
    </row>
    <row r="52" spans="1:9">
      <c r="A52" s="229" t="s">
        <v>173</v>
      </c>
      <c r="B52" s="229"/>
      <c r="C52" s="229"/>
      <c r="D52" s="46" t="s">
        <v>119</v>
      </c>
      <c r="E52" s="46" t="s">
        <v>78</v>
      </c>
      <c r="F52" s="242"/>
      <c r="G52" s="242"/>
      <c r="H52" s="242"/>
      <c r="I52" s="242"/>
    </row>
    <row r="53" spans="1:9" ht="18.95" customHeight="1">
      <c r="A53" s="218">
        <v>14</v>
      </c>
      <c r="B53" s="232" t="s">
        <v>238</v>
      </c>
      <c r="C53" s="254" t="s">
        <v>239</v>
      </c>
      <c r="D53" s="54" t="s">
        <v>195</v>
      </c>
      <c r="E53" s="48">
        <f>215/5</f>
        <v>43</v>
      </c>
      <c r="F53" s="47"/>
      <c r="G53" s="47"/>
      <c r="H53" s="47"/>
      <c r="I53" s="234" t="s">
        <v>240</v>
      </c>
    </row>
    <row r="54" spans="1:9" ht="18.95" customHeight="1">
      <c r="A54" s="218"/>
      <c r="B54" s="232"/>
      <c r="C54" s="254"/>
      <c r="D54" s="54" t="s">
        <v>197</v>
      </c>
      <c r="E54" s="48">
        <f>205/5</f>
        <v>41</v>
      </c>
      <c r="F54" s="47"/>
      <c r="G54" s="47"/>
      <c r="H54" s="47"/>
      <c r="I54" s="234"/>
    </row>
    <row r="55" spans="1:9" ht="18.95" customHeight="1">
      <c r="A55" s="218"/>
      <c r="B55" s="232"/>
      <c r="C55" s="254"/>
      <c r="D55" s="54" t="s">
        <v>198</v>
      </c>
      <c r="E55" s="48">
        <f>190/5</f>
        <v>38</v>
      </c>
      <c r="F55" s="47"/>
      <c r="G55" s="47"/>
      <c r="H55" s="47"/>
      <c r="I55" s="234"/>
    </row>
    <row r="56" spans="1:9" ht="17.25" customHeight="1">
      <c r="A56" s="218">
        <v>15</v>
      </c>
      <c r="B56" s="255" t="s">
        <v>241</v>
      </c>
      <c r="C56" s="257" t="s">
        <v>242</v>
      </c>
      <c r="D56" s="54" t="s">
        <v>195</v>
      </c>
      <c r="E56" s="12">
        <f>280/5</f>
        <v>56</v>
      </c>
      <c r="F56" s="47"/>
      <c r="G56" s="47"/>
      <c r="H56" s="47"/>
      <c r="I56" s="259" t="s">
        <v>243</v>
      </c>
    </row>
    <row r="57" spans="1:9" ht="17.25" customHeight="1">
      <c r="A57" s="218"/>
      <c r="B57" s="256"/>
      <c r="C57" s="258"/>
      <c r="D57" s="54" t="s">
        <v>197</v>
      </c>
      <c r="E57" s="12">
        <f>270/5</f>
        <v>54</v>
      </c>
      <c r="F57" s="47"/>
      <c r="G57" s="47"/>
      <c r="H57" s="47"/>
      <c r="I57" s="260"/>
    </row>
    <row r="58" spans="1:9" ht="16.5" customHeight="1">
      <c r="A58" s="218"/>
      <c r="B58" s="256"/>
      <c r="C58" s="258"/>
      <c r="D58" s="54" t="s">
        <v>198</v>
      </c>
      <c r="E58" s="12">
        <f>260/5</f>
        <v>52</v>
      </c>
      <c r="F58" s="47"/>
      <c r="G58" s="47"/>
      <c r="H58" s="47"/>
      <c r="I58" s="260"/>
    </row>
    <row r="59" spans="1:9" ht="18.95" customHeight="1">
      <c r="A59" s="218">
        <v>16</v>
      </c>
      <c r="B59" s="232" t="s">
        <v>244</v>
      </c>
      <c r="C59" s="254" t="s">
        <v>245</v>
      </c>
      <c r="D59" s="54" t="s">
        <v>195</v>
      </c>
      <c r="E59" s="12">
        <f>215/5</f>
        <v>43</v>
      </c>
      <c r="F59" s="47"/>
      <c r="G59" s="47"/>
      <c r="H59" s="47"/>
      <c r="I59" s="234" t="s">
        <v>246</v>
      </c>
    </row>
    <row r="60" spans="1:9" ht="18.95" customHeight="1">
      <c r="A60" s="218"/>
      <c r="B60" s="232"/>
      <c r="C60" s="254"/>
      <c r="D60" s="54" t="s">
        <v>197</v>
      </c>
      <c r="E60" s="12">
        <f>205/5</f>
        <v>41</v>
      </c>
      <c r="F60" s="47"/>
      <c r="G60" s="47"/>
      <c r="H60" s="47"/>
      <c r="I60" s="234"/>
    </row>
    <row r="61" spans="1:9" ht="18.95" customHeight="1">
      <c r="A61" s="218"/>
      <c r="B61" s="232"/>
      <c r="C61" s="254"/>
      <c r="D61" s="54" t="s">
        <v>198</v>
      </c>
      <c r="E61" s="12">
        <f>190/5</f>
        <v>38</v>
      </c>
      <c r="F61" s="47"/>
      <c r="G61" s="47"/>
      <c r="H61" s="47"/>
      <c r="I61" s="234"/>
    </row>
    <row r="62" spans="1:9" ht="18.95" customHeight="1">
      <c r="A62" s="218">
        <v>17</v>
      </c>
      <c r="B62" s="232" t="s">
        <v>247</v>
      </c>
      <c r="C62" s="254" t="s">
        <v>248</v>
      </c>
      <c r="D62" s="54" t="s">
        <v>195</v>
      </c>
      <c r="E62" s="12">
        <f>215/5</f>
        <v>43</v>
      </c>
      <c r="F62" s="47"/>
      <c r="G62" s="47"/>
      <c r="H62" s="47"/>
      <c r="I62" s="234" t="s">
        <v>249</v>
      </c>
    </row>
    <row r="63" spans="1:9" ht="18.95" customHeight="1">
      <c r="A63" s="218"/>
      <c r="B63" s="232"/>
      <c r="C63" s="254"/>
      <c r="D63" s="54" t="s">
        <v>197</v>
      </c>
      <c r="E63" s="12">
        <f>205/5</f>
        <v>41</v>
      </c>
      <c r="F63" s="47"/>
      <c r="G63" s="47"/>
      <c r="H63" s="47"/>
      <c r="I63" s="234"/>
    </row>
    <row r="64" spans="1:9" ht="18.95" customHeight="1">
      <c r="A64" s="218"/>
      <c r="B64" s="232"/>
      <c r="C64" s="254"/>
      <c r="D64" s="54" t="s">
        <v>198</v>
      </c>
      <c r="E64" s="12">
        <f>190/5</f>
        <v>38</v>
      </c>
      <c r="F64" s="47"/>
      <c r="G64" s="47"/>
      <c r="H64" s="47"/>
      <c r="I64" s="234"/>
    </row>
    <row r="65" spans="1:9" ht="18.95" customHeight="1">
      <c r="A65" s="218">
        <v>18</v>
      </c>
      <c r="B65" s="232" t="s">
        <v>250</v>
      </c>
      <c r="C65" s="254" t="s">
        <v>251</v>
      </c>
      <c r="D65" s="54" t="s">
        <v>195</v>
      </c>
      <c r="E65" s="12">
        <f>215/5</f>
        <v>43</v>
      </c>
      <c r="F65" s="47"/>
      <c r="G65" s="47"/>
      <c r="H65" s="47"/>
      <c r="I65" s="234" t="s">
        <v>252</v>
      </c>
    </row>
    <row r="66" spans="1:9" ht="18.95" customHeight="1">
      <c r="A66" s="218"/>
      <c r="B66" s="232"/>
      <c r="C66" s="254"/>
      <c r="D66" s="54" t="s">
        <v>197</v>
      </c>
      <c r="E66" s="12">
        <f>205/5</f>
        <v>41</v>
      </c>
      <c r="F66" s="47"/>
      <c r="G66" s="47"/>
      <c r="H66" s="47"/>
      <c r="I66" s="234"/>
    </row>
    <row r="67" spans="1:9" ht="18.95" customHeight="1">
      <c r="A67" s="218"/>
      <c r="B67" s="232"/>
      <c r="C67" s="254"/>
      <c r="D67" s="54" t="s">
        <v>198</v>
      </c>
      <c r="E67" s="12">
        <f>190/5</f>
        <v>38</v>
      </c>
      <c r="F67" s="47"/>
      <c r="G67" s="47"/>
      <c r="H67" s="47"/>
      <c r="I67" s="234"/>
    </row>
    <row r="68" spans="1:9" ht="18.95" customHeight="1">
      <c r="A68" s="218">
        <v>19</v>
      </c>
      <c r="B68" s="232" t="s">
        <v>253</v>
      </c>
      <c r="C68" s="254" t="s">
        <v>254</v>
      </c>
      <c r="D68" s="54" t="s">
        <v>195</v>
      </c>
      <c r="E68" s="12">
        <f>215/5</f>
        <v>43</v>
      </c>
      <c r="F68" s="47"/>
      <c r="G68" s="47"/>
      <c r="H68" s="47"/>
      <c r="I68" s="234" t="s">
        <v>255</v>
      </c>
    </row>
    <row r="69" spans="1:9" ht="18.95" customHeight="1">
      <c r="A69" s="218"/>
      <c r="B69" s="232"/>
      <c r="C69" s="254"/>
      <c r="D69" s="54" t="s">
        <v>197</v>
      </c>
      <c r="E69" s="12">
        <f>205/5</f>
        <v>41</v>
      </c>
      <c r="F69" s="47"/>
      <c r="G69" s="47"/>
      <c r="H69" s="47"/>
      <c r="I69" s="234"/>
    </row>
    <row r="70" spans="1:9" ht="18.95" customHeight="1">
      <c r="A70" s="218"/>
      <c r="B70" s="232"/>
      <c r="C70" s="254"/>
      <c r="D70" s="54" t="s">
        <v>198</v>
      </c>
      <c r="E70" s="12">
        <f>190/5</f>
        <v>38</v>
      </c>
      <c r="F70" s="47"/>
      <c r="G70" s="47"/>
      <c r="H70" s="47"/>
      <c r="I70" s="234"/>
    </row>
    <row r="71" spans="1:9" s="44" customFormat="1">
      <c r="A71" s="229" t="s">
        <v>256</v>
      </c>
      <c r="B71" s="229"/>
      <c r="C71" s="229"/>
      <c r="D71" s="46" t="s">
        <v>119</v>
      </c>
      <c r="E71" s="242" t="s">
        <v>78</v>
      </c>
      <c r="F71" s="242"/>
      <c r="G71" s="242"/>
      <c r="H71" s="242"/>
      <c r="I71" s="76"/>
    </row>
    <row r="72" spans="1:9" s="51" customFormat="1" ht="40.5" customHeight="1">
      <c r="A72" s="81">
        <v>20</v>
      </c>
      <c r="B72" s="68" t="s">
        <v>257</v>
      </c>
      <c r="C72" s="262" t="s">
        <v>217</v>
      </c>
      <c r="D72" s="263"/>
      <c r="E72" s="263"/>
      <c r="F72" s="173"/>
      <c r="G72" s="173"/>
      <c r="H72" s="174"/>
      <c r="I72" s="82" t="s">
        <v>258</v>
      </c>
    </row>
    <row r="73" spans="1:9" ht="27.75" customHeight="1">
      <c r="A73" s="261" t="s">
        <v>259</v>
      </c>
      <c r="B73" s="261"/>
      <c r="C73" s="261"/>
      <c r="D73" s="261"/>
      <c r="E73" s="261"/>
      <c r="F73" s="261"/>
      <c r="G73" s="261"/>
      <c r="H73" s="261"/>
      <c r="I73" s="261"/>
    </row>
    <row r="74" spans="1:9" ht="24" customHeight="1">
      <c r="A74" s="261" t="s">
        <v>260</v>
      </c>
      <c r="B74" s="261"/>
      <c r="C74" s="261"/>
      <c r="D74" s="261"/>
      <c r="E74" s="261"/>
      <c r="F74" s="261"/>
      <c r="G74" s="261"/>
      <c r="H74" s="261"/>
      <c r="I74" s="261"/>
    </row>
  </sheetData>
  <mergeCells count="100">
    <mergeCell ref="A71:C71"/>
    <mergeCell ref="E71:H71"/>
    <mergeCell ref="A73:I73"/>
    <mergeCell ref="A74:I74"/>
    <mergeCell ref="A65:A67"/>
    <mergeCell ref="B65:B67"/>
    <mergeCell ref="C65:C67"/>
    <mergeCell ref="I65:I67"/>
    <mergeCell ref="A68:A70"/>
    <mergeCell ref="B68:B70"/>
    <mergeCell ref="C68:C70"/>
    <mergeCell ref="I68:I70"/>
    <mergeCell ref="C72:E72"/>
    <mergeCell ref="A53:A55"/>
    <mergeCell ref="B53:B55"/>
    <mergeCell ref="C53:C55"/>
    <mergeCell ref="I53:I55"/>
    <mergeCell ref="A56:A58"/>
    <mergeCell ref="B56:B58"/>
    <mergeCell ref="C56:C58"/>
    <mergeCell ref="I56:I58"/>
    <mergeCell ref="A59:A61"/>
    <mergeCell ref="B59:B61"/>
    <mergeCell ref="C59:C61"/>
    <mergeCell ref="I59:I61"/>
    <mergeCell ref="A62:A64"/>
    <mergeCell ref="B62:B64"/>
    <mergeCell ref="C62:C64"/>
    <mergeCell ref="I62:I64"/>
    <mergeCell ref="A43:A45"/>
    <mergeCell ref="B43:B45"/>
    <mergeCell ref="C43:C45"/>
    <mergeCell ref="I43:I45"/>
    <mergeCell ref="A46:A48"/>
    <mergeCell ref="B46:B48"/>
    <mergeCell ref="C46:C48"/>
    <mergeCell ref="I46:I48"/>
    <mergeCell ref="A49:A51"/>
    <mergeCell ref="B49:B51"/>
    <mergeCell ref="C49:C51"/>
    <mergeCell ref="I49:I51"/>
    <mergeCell ref="A52:C52"/>
    <mergeCell ref="F52:I52"/>
    <mergeCell ref="A32:I32"/>
    <mergeCell ref="A33:C33"/>
    <mergeCell ref="F33:I33"/>
    <mergeCell ref="A34:A36"/>
    <mergeCell ref="B34:B36"/>
    <mergeCell ref="C34:C36"/>
    <mergeCell ref="I34:I36"/>
    <mergeCell ref="A37:A39"/>
    <mergeCell ref="B37:B39"/>
    <mergeCell ref="C37:C39"/>
    <mergeCell ref="I37:I39"/>
    <mergeCell ref="A40:A42"/>
    <mergeCell ref="B40:B42"/>
    <mergeCell ref="C40:C42"/>
    <mergeCell ref="I40:I42"/>
    <mergeCell ref="A21:A23"/>
    <mergeCell ref="B21:B23"/>
    <mergeCell ref="C21:C23"/>
    <mergeCell ref="I21:I23"/>
    <mergeCell ref="A24:A26"/>
    <mergeCell ref="B24:B26"/>
    <mergeCell ref="C24:C26"/>
    <mergeCell ref="I24:I26"/>
    <mergeCell ref="A27:A29"/>
    <mergeCell ref="B27:B29"/>
    <mergeCell ref="C27:C29"/>
    <mergeCell ref="I27:I29"/>
    <mergeCell ref="A30:C30"/>
    <mergeCell ref="E30:H30"/>
    <mergeCell ref="A11:A13"/>
    <mergeCell ref="B11:B13"/>
    <mergeCell ref="C11:C13"/>
    <mergeCell ref="I11:I13"/>
    <mergeCell ref="A14:A16"/>
    <mergeCell ref="B14:B16"/>
    <mergeCell ref="C14:C16"/>
    <mergeCell ref="I14:I16"/>
    <mergeCell ref="A17:A19"/>
    <mergeCell ref="B17:B19"/>
    <mergeCell ref="C17:C19"/>
    <mergeCell ref="I17:I19"/>
    <mergeCell ref="A20:C20"/>
    <mergeCell ref="F20:I20"/>
    <mergeCell ref="A1:H1"/>
    <mergeCell ref="A2:H2"/>
    <mergeCell ref="A4:A8"/>
    <mergeCell ref="B4:B8"/>
    <mergeCell ref="C4:C8"/>
    <mergeCell ref="F4:H4"/>
    <mergeCell ref="F5:F6"/>
    <mergeCell ref="D4:E8"/>
    <mergeCell ref="G5:G6"/>
    <mergeCell ref="H5:H6"/>
    <mergeCell ref="A9:I9"/>
    <mergeCell ref="A10:C10"/>
    <mergeCell ref="F10:I10"/>
    <mergeCell ref="I4:I8"/>
  </mergeCells>
  <pageMargins left="0" right="0" top="0.49583333333333335" bottom="0.45208333333333334" header="0.31496062992125984" footer="0"/>
  <pageSetup paperSize="9" scale="70" orientation="landscape" r:id="rId1"/>
  <headerFooter>
    <oddHeader>&amp;C&amp;8Официальный прайс-лист компании ИнфоБезпека  2010</oddHeader>
    <oddFooter>&amp;R&amp;8Стр. &amp;P из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R147"/>
  <sheetViews>
    <sheetView view="pageLayout" zoomScaleNormal="100" zoomScaleSheetLayoutView="85" workbookViewId="0">
      <selection activeCell="B27" sqref="B27:I27"/>
    </sheetView>
  </sheetViews>
  <sheetFormatPr defaultRowHeight="12.75"/>
  <cols>
    <col min="1" max="1" width="2.85546875" style="85" customWidth="1"/>
    <col min="2" max="2" width="31.5703125" style="86" customWidth="1"/>
    <col min="3" max="3" width="20.5703125" style="87" customWidth="1"/>
    <col min="4" max="4" width="13.7109375" style="83" customWidth="1"/>
    <col min="5" max="5" width="16.42578125" style="83" customWidth="1"/>
    <col min="6" max="6" width="8.7109375" style="83" hidden="1" customWidth="1"/>
    <col min="7" max="7" width="11.28515625" style="83" hidden="1" customWidth="1"/>
    <col min="8" max="8" width="8.140625" style="83" hidden="1" customWidth="1"/>
    <col min="9" max="9" width="69.140625" style="83" customWidth="1"/>
    <col min="10" max="16384" width="9.140625" style="83"/>
  </cols>
  <sheetData>
    <row r="1" spans="1:13" ht="20.25">
      <c r="A1" s="270" t="s">
        <v>261</v>
      </c>
      <c r="B1" s="270"/>
      <c r="C1" s="270"/>
      <c r="D1" s="270"/>
      <c r="E1" s="270"/>
      <c r="F1" s="270"/>
      <c r="G1" s="270"/>
      <c r="H1" s="270"/>
      <c r="I1" s="270"/>
    </row>
    <row r="2" spans="1:13" ht="20.25">
      <c r="A2" s="216" t="s">
        <v>262</v>
      </c>
      <c r="B2" s="216"/>
      <c r="C2" s="216"/>
      <c r="D2" s="216"/>
      <c r="E2" s="216"/>
      <c r="F2" s="216"/>
      <c r="G2" s="216"/>
      <c r="H2" s="216"/>
      <c r="I2" s="84"/>
    </row>
    <row r="4" spans="1:13">
      <c r="A4" s="271" t="s">
        <v>2</v>
      </c>
      <c r="B4" s="272" t="s">
        <v>3</v>
      </c>
      <c r="C4" s="273" t="s">
        <v>263</v>
      </c>
      <c r="D4" s="275" t="s">
        <v>403</v>
      </c>
      <c r="E4" s="276"/>
      <c r="F4" s="181"/>
      <c r="G4" s="181"/>
      <c r="H4" s="181"/>
      <c r="I4" s="274" t="s">
        <v>6</v>
      </c>
      <c r="J4" s="88"/>
      <c r="K4" s="88"/>
      <c r="L4" s="88"/>
    </row>
    <row r="5" spans="1:13" s="91" customFormat="1">
      <c r="A5" s="271"/>
      <c r="B5" s="272"/>
      <c r="C5" s="274"/>
      <c r="D5" s="277"/>
      <c r="E5" s="278"/>
      <c r="F5" s="89"/>
      <c r="G5" s="89"/>
      <c r="H5" s="89"/>
      <c r="I5" s="274"/>
      <c r="J5" s="90"/>
      <c r="K5" s="90"/>
      <c r="L5" s="90"/>
    </row>
    <row r="6" spans="1:13" s="91" customFormat="1">
      <c r="A6" s="271"/>
      <c r="B6" s="272"/>
      <c r="C6" s="274"/>
      <c r="D6" s="277"/>
      <c r="E6" s="278"/>
      <c r="F6" s="92"/>
      <c r="G6" s="92"/>
      <c r="H6" s="92"/>
      <c r="I6" s="274"/>
      <c r="J6" s="93"/>
      <c r="K6" s="93"/>
      <c r="L6" s="93"/>
    </row>
    <row r="7" spans="1:13">
      <c r="A7" s="271"/>
      <c r="B7" s="272"/>
      <c r="C7" s="274"/>
      <c r="D7" s="279"/>
      <c r="E7" s="280"/>
      <c r="F7" s="92"/>
      <c r="G7" s="92"/>
      <c r="H7" s="92"/>
      <c r="I7" s="274"/>
      <c r="J7" s="88"/>
      <c r="K7" s="88"/>
      <c r="L7" s="88"/>
    </row>
    <row r="8" spans="1:13" ht="15">
      <c r="A8" s="267" t="s">
        <v>264</v>
      </c>
      <c r="B8" s="268"/>
      <c r="C8" s="268"/>
      <c r="D8" s="268"/>
      <c r="E8" s="268"/>
      <c r="F8" s="268"/>
      <c r="G8" s="268"/>
      <c r="H8" s="268"/>
      <c r="I8" s="269"/>
      <c r="J8" s="88"/>
      <c r="K8" s="88"/>
      <c r="L8" s="88"/>
      <c r="M8" s="88"/>
    </row>
    <row r="9" spans="1:13">
      <c r="A9" s="264" t="s">
        <v>265</v>
      </c>
      <c r="B9" s="265"/>
      <c r="C9" s="265"/>
      <c r="D9" s="265"/>
      <c r="E9" s="265"/>
      <c r="F9" s="265"/>
      <c r="G9" s="265"/>
      <c r="H9" s="265"/>
      <c r="I9" s="266"/>
      <c r="J9" s="88"/>
      <c r="K9" s="88"/>
      <c r="L9" s="88"/>
      <c r="M9" s="88"/>
    </row>
    <row r="10" spans="1:13" ht="36.75" customHeight="1">
      <c r="A10" s="98">
        <v>1</v>
      </c>
      <c r="B10" s="95" t="s">
        <v>266</v>
      </c>
      <c r="C10" s="96" t="s">
        <v>267</v>
      </c>
      <c r="D10" s="184">
        <f>450/5</f>
        <v>90</v>
      </c>
      <c r="E10" s="184"/>
      <c r="F10" s="99"/>
      <c r="G10" s="99"/>
      <c r="H10" s="99"/>
      <c r="I10" s="97" t="s">
        <v>268</v>
      </c>
      <c r="J10" s="88"/>
      <c r="K10" s="88"/>
      <c r="L10" s="88"/>
    </row>
    <row r="11" spans="1:13" ht="36.75" customHeight="1">
      <c r="A11" s="98">
        <v>2</v>
      </c>
      <c r="B11" s="165" t="s">
        <v>385</v>
      </c>
      <c r="C11" s="166" t="s">
        <v>386</v>
      </c>
      <c r="D11" s="184">
        <v>16</v>
      </c>
      <c r="E11" s="184"/>
      <c r="F11" s="99"/>
      <c r="G11" s="99"/>
      <c r="H11" s="99"/>
      <c r="I11" s="97" t="s">
        <v>268</v>
      </c>
      <c r="J11" s="88"/>
      <c r="K11" s="88"/>
      <c r="L11" s="88"/>
    </row>
    <row r="12" spans="1:13" ht="36.75" customHeight="1">
      <c r="A12" s="98">
        <v>3</v>
      </c>
      <c r="B12" s="165" t="s">
        <v>387</v>
      </c>
      <c r="C12" s="166" t="s">
        <v>388</v>
      </c>
      <c r="D12" s="281">
        <v>805</v>
      </c>
      <c r="E12" s="282"/>
      <c r="F12" s="99"/>
      <c r="G12" s="99"/>
      <c r="H12" s="99"/>
      <c r="I12" s="100" t="s">
        <v>269</v>
      </c>
      <c r="J12" s="88"/>
      <c r="K12" s="88"/>
      <c r="L12" s="88"/>
    </row>
    <row r="13" spans="1:13" s="17" customFormat="1">
      <c r="A13" s="286" t="s">
        <v>88</v>
      </c>
      <c r="B13" s="286"/>
      <c r="C13" s="286"/>
      <c r="D13" s="286"/>
      <c r="E13" s="286"/>
      <c r="F13" s="286"/>
      <c r="G13" s="286"/>
      <c r="H13" s="286"/>
      <c r="I13" s="286"/>
      <c r="J13" s="101"/>
      <c r="K13" s="102"/>
    </row>
    <row r="14" spans="1:13" s="17" customFormat="1" ht="48">
      <c r="A14" s="23">
        <v>4</v>
      </c>
      <c r="B14" s="167" t="s">
        <v>389</v>
      </c>
      <c r="C14" s="168" t="s">
        <v>402</v>
      </c>
      <c r="D14" s="184">
        <f>150/5</f>
        <v>30</v>
      </c>
      <c r="E14" s="184"/>
      <c r="F14" s="7"/>
      <c r="G14" s="7"/>
      <c r="H14" s="7"/>
      <c r="I14" s="8" t="s">
        <v>401</v>
      </c>
      <c r="J14" s="101"/>
      <c r="K14" s="102"/>
    </row>
    <row r="15" spans="1:13" ht="20.25" customHeight="1">
      <c r="A15" s="283" t="s">
        <v>270</v>
      </c>
      <c r="B15" s="284"/>
      <c r="C15" s="284"/>
      <c r="D15" s="284"/>
      <c r="E15" s="284"/>
      <c r="F15" s="284"/>
      <c r="G15" s="284"/>
      <c r="H15" s="284"/>
      <c r="I15" s="285"/>
      <c r="J15" s="88"/>
      <c r="K15" s="88"/>
      <c r="L15" s="88"/>
      <c r="M15" s="88"/>
    </row>
    <row r="16" spans="1:13">
      <c r="A16" s="264" t="s">
        <v>271</v>
      </c>
      <c r="B16" s="265"/>
      <c r="C16" s="265"/>
      <c r="D16" s="265"/>
      <c r="E16" s="265"/>
      <c r="F16" s="265"/>
      <c r="G16" s="265"/>
      <c r="H16" s="265"/>
      <c r="I16" s="266"/>
      <c r="J16" s="103"/>
      <c r="K16" s="88"/>
      <c r="L16" s="88"/>
      <c r="M16" s="88"/>
    </row>
    <row r="17" spans="1:18" ht="45">
      <c r="A17" s="98">
        <v>5</v>
      </c>
      <c r="B17" s="95" t="s">
        <v>272</v>
      </c>
      <c r="C17" s="96" t="s">
        <v>273</v>
      </c>
      <c r="D17" s="241">
        <f>375/5</f>
        <v>75</v>
      </c>
      <c r="E17" s="241"/>
      <c r="F17" s="99"/>
      <c r="G17" s="99"/>
      <c r="H17" s="99"/>
      <c r="I17" s="97" t="s">
        <v>274</v>
      </c>
      <c r="J17" s="104"/>
      <c r="K17" s="104"/>
      <c r="L17" s="104"/>
      <c r="M17" s="105"/>
      <c r="N17" s="105"/>
      <c r="O17" s="105"/>
      <c r="P17" s="105"/>
    </row>
    <row r="18" spans="1:18">
      <c r="A18" s="294">
        <v>6</v>
      </c>
      <c r="B18" s="295" t="s">
        <v>275</v>
      </c>
      <c r="C18" s="298" t="s">
        <v>276</v>
      </c>
      <c r="D18" s="301">
        <f>375/5</f>
        <v>75</v>
      </c>
      <c r="E18" s="302"/>
      <c r="F18" s="287"/>
      <c r="G18" s="287"/>
      <c r="H18" s="287"/>
      <c r="I18" s="293" t="s">
        <v>277</v>
      </c>
      <c r="J18" s="104"/>
      <c r="K18" s="104"/>
      <c r="L18" s="104"/>
      <c r="M18" s="105"/>
      <c r="N18" s="105"/>
      <c r="O18" s="105"/>
      <c r="P18" s="105"/>
    </row>
    <row r="19" spans="1:18">
      <c r="A19" s="294"/>
      <c r="B19" s="296"/>
      <c r="C19" s="299"/>
      <c r="D19" s="303"/>
      <c r="E19" s="304"/>
      <c r="F19" s="288"/>
      <c r="G19" s="288"/>
      <c r="H19" s="288"/>
      <c r="I19" s="293"/>
      <c r="J19" s="104"/>
      <c r="K19" s="104"/>
      <c r="L19" s="104"/>
      <c r="M19" s="105"/>
      <c r="N19" s="105"/>
      <c r="O19" s="105"/>
      <c r="P19" s="105"/>
    </row>
    <row r="20" spans="1:18" ht="23.25" customHeight="1">
      <c r="A20" s="294"/>
      <c r="B20" s="297"/>
      <c r="C20" s="300"/>
      <c r="D20" s="305"/>
      <c r="E20" s="306"/>
      <c r="F20" s="289"/>
      <c r="G20" s="289"/>
      <c r="H20" s="289"/>
      <c r="I20" s="293"/>
      <c r="J20" s="104"/>
      <c r="K20" s="104"/>
      <c r="L20" s="104"/>
      <c r="M20" s="105"/>
      <c r="N20" s="105"/>
      <c r="O20" s="105"/>
      <c r="P20" s="105"/>
    </row>
    <row r="21" spans="1:18" ht="15" customHeight="1">
      <c r="A21" s="283" t="s">
        <v>278</v>
      </c>
      <c r="B21" s="284"/>
      <c r="C21" s="284"/>
      <c r="D21" s="284"/>
      <c r="E21" s="284"/>
      <c r="F21" s="284"/>
      <c r="G21" s="284"/>
      <c r="H21" s="284"/>
      <c r="I21" s="285"/>
      <c r="J21" s="88"/>
      <c r="K21" s="88"/>
      <c r="L21" s="88"/>
      <c r="M21" s="88"/>
    </row>
    <row r="22" spans="1:18">
      <c r="A22" s="264" t="s">
        <v>8</v>
      </c>
      <c r="B22" s="265"/>
      <c r="C22" s="265"/>
      <c r="D22" s="265"/>
      <c r="E22" s="265"/>
      <c r="F22" s="265"/>
      <c r="G22" s="265"/>
      <c r="H22" s="265"/>
      <c r="I22" s="266"/>
      <c r="J22" s="88"/>
      <c r="K22" s="88"/>
      <c r="L22" s="88"/>
      <c r="M22" s="88"/>
    </row>
    <row r="23" spans="1:18" s="51" customFormat="1" ht="63" customHeight="1">
      <c r="A23" s="67">
        <v>7</v>
      </c>
      <c r="B23" s="68" t="s">
        <v>279</v>
      </c>
      <c r="C23" s="106" t="s">
        <v>280</v>
      </c>
      <c r="D23" s="184">
        <f>1750/5</f>
        <v>350</v>
      </c>
      <c r="E23" s="184"/>
      <c r="F23" s="47"/>
      <c r="G23" s="47"/>
      <c r="H23" s="47"/>
      <c r="I23" s="82" t="s">
        <v>400</v>
      </c>
    </row>
    <row r="24" spans="1:18" s="51" customFormat="1" ht="61.5" customHeight="1">
      <c r="A24" s="67">
        <v>8</v>
      </c>
      <c r="B24" s="68" t="s">
        <v>281</v>
      </c>
      <c r="C24" s="106" t="s">
        <v>282</v>
      </c>
      <c r="D24" s="184">
        <f>1200/5</f>
        <v>240</v>
      </c>
      <c r="E24" s="184"/>
      <c r="F24" s="47"/>
      <c r="G24" s="47"/>
      <c r="H24" s="47"/>
      <c r="I24" s="82" t="s">
        <v>283</v>
      </c>
    </row>
    <row r="25" spans="1:18" s="51" customFormat="1" ht="61.5" customHeight="1">
      <c r="A25" s="94">
        <v>9</v>
      </c>
      <c r="B25" s="95" t="s">
        <v>284</v>
      </c>
      <c r="C25" s="96" t="s">
        <v>285</v>
      </c>
      <c r="D25" s="184">
        <f>550/5</f>
        <v>110</v>
      </c>
      <c r="E25" s="184"/>
      <c r="F25" s="47"/>
      <c r="G25" s="47"/>
      <c r="H25" s="47"/>
      <c r="I25" s="107" t="s">
        <v>286</v>
      </c>
    </row>
    <row r="26" spans="1:18" ht="63" customHeight="1">
      <c r="A26" s="94">
        <v>10</v>
      </c>
      <c r="B26" s="95" t="s">
        <v>287</v>
      </c>
      <c r="C26" s="108" t="s">
        <v>288</v>
      </c>
      <c r="D26" s="308">
        <f>1000/5</f>
        <v>200</v>
      </c>
      <c r="E26" s="308"/>
      <c r="F26" s="290"/>
      <c r="G26" s="290"/>
      <c r="H26" s="290"/>
      <c r="I26" s="109" t="s">
        <v>397</v>
      </c>
      <c r="J26" s="103"/>
      <c r="K26" s="103"/>
      <c r="L26" s="104"/>
      <c r="M26" s="104"/>
      <c r="N26" s="105"/>
      <c r="O26" s="105"/>
      <c r="P26" s="105"/>
      <c r="Q26" s="105"/>
      <c r="R26" s="105"/>
    </row>
    <row r="27" spans="1:18" s="115" customFormat="1" ht="29.25" customHeight="1">
      <c r="A27" s="114" t="s">
        <v>289</v>
      </c>
      <c r="B27" s="291" t="s">
        <v>290</v>
      </c>
      <c r="C27" s="291"/>
      <c r="D27" s="291"/>
      <c r="E27" s="291"/>
      <c r="F27" s="291"/>
      <c r="G27" s="291"/>
      <c r="H27" s="291"/>
      <c r="I27" s="291"/>
      <c r="J27" s="103"/>
      <c r="K27" s="103"/>
      <c r="L27" s="103"/>
      <c r="M27" s="103"/>
      <c r="N27" s="113"/>
      <c r="O27" s="113"/>
      <c r="P27" s="113"/>
      <c r="Q27" s="113"/>
      <c r="R27" s="113"/>
    </row>
    <row r="28" spans="1:18" s="115" customFormat="1">
      <c r="A28" s="110"/>
      <c r="B28" s="116"/>
      <c r="C28" s="117"/>
      <c r="D28" s="292"/>
      <c r="E28" s="292"/>
      <c r="F28" s="101"/>
      <c r="G28" s="101"/>
      <c r="H28" s="101"/>
      <c r="I28" s="101"/>
      <c r="J28" s="103"/>
      <c r="K28" s="118"/>
      <c r="L28" s="118"/>
      <c r="M28" s="118"/>
    </row>
    <row r="29" spans="1:18" s="115" customFormat="1">
      <c r="A29" s="110"/>
      <c r="B29" s="116"/>
      <c r="C29" s="117"/>
      <c r="D29" s="292"/>
      <c r="E29" s="292"/>
      <c r="F29" s="101"/>
      <c r="G29" s="101"/>
      <c r="H29" s="101"/>
      <c r="I29" s="101"/>
      <c r="J29" s="103"/>
      <c r="K29" s="118"/>
      <c r="L29" s="118"/>
      <c r="M29" s="118"/>
    </row>
    <row r="30" spans="1:18" s="115" customFormat="1">
      <c r="A30" s="119"/>
      <c r="B30" s="116"/>
      <c r="C30" s="117"/>
      <c r="D30" s="292"/>
      <c r="E30" s="292"/>
      <c r="F30" s="101"/>
      <c r="G30" s="101"/>
      <c r="H30" s="101"/>
      <c r="I30" s="101"/>
      <c r="J30" s="103"/>
      <c r="K30" s="118"/>
      <c r="L30" s="118"/>
      <c r="M30" s="118"/>
    </row>
    <row r="31" spans="1:18" s="115" customFormat="1">
      <c r="A31" s="120"/>
      <c r="B31" s="116"/>
      <c r="C31" s="116"/>
      <c r="D31" s="292"/>
      <c r="E31" s="292"/>
      <c r="F31" s="101"/>
      <c r="G31" s="101"/>
      <c r="H31" s="101"/>
      <c r="I31" s="101"/>
      <c r="J31" s="103"/>
      <c r="K31" s="118"/>
      <c r="L31" s="118"/>
      <c r="M31" s="118"/>
    </row>
    <row r="32" spans="1:18" s="115" customFormat="1">
      <c r="A32" s="120"/>
      <c r="B32" s="116"/>
      <c r="C32" s="116"/>
      <c r="D32" s="292"/>
      <c r="E32" s="292"/>
      <c r="F32" s="101"/>
      <c r="G32" s="101"/>
      <c r="H32" s="101"/>
      <c r="I32" s="101"/>
      <c r="J32" s="103"/>
      <c r="K32" s="118"/>
      <c r="L32" s="118"/>
      <c r="M32" s="118"/>
    </row>
    <row r="33" spans="1:18" s="115" customFormat="1">
      <c r="A33" s="121"/>
      <c r="B33" s="122"/>
      <c r="C33" s="307"/>
      <c r="D33" s="307"/>
      <c r="E33" s="123"/>
      <c r="F33" s="123"/>
      <c r="G33" s="123"/>
      <c r="H33" s="123"/>
      <c r="I33" s="113"/>
      <c r="J33" s="113"/>
      <c r="K33" s="113"/>
      <c r="L33" s="113"/>
      <c r="M33" s="113"/>
      <c r="N33" s="113"/>
      <c r="O33" s="113"/>
      <c r="P33" s="113"/>
      <c r="Q33" s="113"/>
      <c r="R33" s="113"/>
    </row>
    <row r="34" spans="1:18">
      <c r="A34" s="110"/>
      <c r="B34" s="111"/>
      <c r="C34" s="112"/>
      <c r="D34" s="113"/>
      <c r="E34" s="113"/>
      <c r="F34" s="113"/>
      <c r="G34" s="113"/>
      <c r="H34" s="113"/>
      <c r="I34" s="113"/>
      <c r="J34" s="113"/>
      <c r="K34" s="113"/>
      <c r="L34" s="105"/>
      <c r="M34" s="105"/>
      <c r="N34" s="105"/>
      <c r="O34" s="105"/>
      <c r="P34" s="105"/>
      <c r="Q34" s="105"/>
      <c r="R34" s="105"/>
    </row>
    <row r="35" spans="1:18">
      <c r="A35" s="110"/>
      <c r="B35" s="111"/>
      <c r="C35" s="112"/>
      <c r="D35" s="113"/>
      <c r="E35" s="113"/>
      <c r="F35" s="113"/>
      <c r="G35" s="113"/>
      <c r="H35" s="113"/>
      <c r="I35" s="113"/>
      <c r="J35" s="113"/>
      <c r="K35" s="113"/>
      <c r="L35" s="105"/>
      <c r="M35" s="105"/>
      <c r="N35" s="105"/>
      <c r="O35" s="105"/>
      <c r="P35" s="105"/>
      <c r="Q35" s="105"/>
      <c r="R35" s="105"/>
    </row>
    <row r="36" spans="1:18">
      <c r="A36" s="110"/>
      <c r="B36" s="111"/>
      <c r="C36" s="112"/>
      <c r="D36" s="113"/>
      <c r="E36" s="113"/>
      <c r="F36" s="113"/>
      <c r="G36" s="113"/>
      <c r="H36" s="113"/>
      <c r="I36" s="113"/>
      <c r="J36" s="105"/>
      <c r="K36" s="105"/>
      <c r="L36" s="105"/>
      <c r="M36" s="105"/>
      <c r="N36" s="105"/>
      <c r="O36" s="105"/>
      <c r="P36" s="105"/>
      <c r="Q36" s="105"/>
      <c r="R36" s="105"/>
    </row>
    <row r="37" spans="1:18">
      <c r="A37" s="110"/>
      <c r="B37" s="111"/>
      <c r="C37" s="112"/>
      <c r="D37" s="113"/>
      <c r="E37" s="113"/>
      <c r="F37" s="113"/>
      <c r="G37" s="113"/>
      <c r="H37" s="113"/>
      <c r="I37" s="113"/>
      <c r="J37" s="105"/>
      <c r="K37" s="105"/>
      <c r="L37" s="105"/>
      <c r="M37" s="105"/>
      <c r="N37" s="105"/>
      <c r="O37" s="105"/>
      <c r="P37" s="105"/>
      <c r="Q37" s="105"/>
      <c r="R37" s="105"/>
    </row>
    <row r="38" spans="1:18">
      <c r="A38" s="110"/>
      <c r="B38" s="111"/>
      <c r="C38" s="112"/>
      <c r="D38" s="113"/>
      <c r="E38" s="113"/>
      <c r="F38" s="113"/>
      <c r="G38" s="113"/>
      <c r="H38" s="113"/>
      <c r="I38" s="113"/>
      <c r="J38" s="105"/>
      <c r="K38" s="105"/>
      <c r="L38" s="105"/>
      <c r="M38" s="105"/>
      <c r="N38" s="105"/>
      <c r="O38" s="105"/>
      <c r="P38" s="105"/>
      <c r="Q38" s="105"/>
      <c r="R38" s="105"/>
    </row>
    <row r="39" spans="1:18">
      <c r="A39" s="110"/>
      <c r="B39" s="111"/>
      <c r="C39" s="112"/>
      <c r="D39" s="113"/>
      <c r="E39" s="113"/>
      <c r="F39" s="113"/>
      <c r="G39" s="113"/>
      <c r="H39" s="113"/>
      <c r="I39" s="113"/>
      <c r="J39" s="105"/>
      <c r="K39" s="105"/>
      <c r="L39" s="105"/>
      <c r="M39" s="105"/>
      <c r="N39" s="105"/>
      <c r="O39" s="105"/>
      <c r="P39" s="105"/>
      <c r="Q39" s="105"/>
      <c r="R39" s="105"/>
    </row>
    <row r="40" spans="1:18">
      <c r="A40" s="110"/>
      <c r="B40" s="111"/>
      <c r="C40" s="112"/>
      <c r="D40" s="113"/>
      <c r="E40" s="113"/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05"/>
      <c r="Q40" s="105"/>
      <c r="R40" s="105"/>
    </row>
    <row r="41" spans="1:18">
      <c r="A41" s="110"/>
      <c r="B41" s="111"/>
      <c r="C41" s="112"/>
      <c r="D41" s="113"/>
      <c r="E41" s="113"/>
      <c r="F41" s="113"/>
      <c r="G41" s="113"/>
      <c r="H41" s="113"/>
      <c r="I41" s="113"/>
      <c r="J41" s="113"/>
      <c r="K41" s="113"/>
      <c r="L41" s="113"/>
      <c r="M41" s="113"/>
      <c r="N41" s="113"/>
      <c r="O41" s="113"/>
      <c r="P41" s="105"/>
      <c r="Q41" s="105"/>
      <c r="R41" s="105"/>
    </row>
    <row r="42" spans="1:18">
      <c r="A42" s="110"/>
      <c r="B42" s="111"/>
      <c r="C42" s="112"/>
      <c r="D42" s="113"/>
      <c r="E42" s="113"/>
      <c r="F42" s="113"/>
      <c r="G42" s="113"/>
      <c r="H42" s="113"/>
      <c r="I42" s="113"/>
      <c r="J42" s="113"/>
      <c r="K42" s="113"/>
      <c r="L42" s="113"/>
      <c r="M42" s="113"/>
      <c r="N42" s="113"/>
      <c r="O42" s="113"/>
      <c r="P42" s="105"/>
      <c r="Q42" s="105"/>
      <c r="R42" s="105"/>
    </row>
    <row r="43" spans="1:18">
      <c r="A43" s="110"/>
      <c r="B43" s="111"/>
      <c r="C43" s="112"/>
      <c r="D43" s="113"/>
      <c r="E43" s="113"/>
      <c r="F43" s="113"/>
      <c r="G43" s="113"/>
      <c r="H43" s="113"/>
      <c r="I43" s="113"/>
      <c r="J43" s="113"/>
      <c r="K43" s="113"/>
      <c r="L43" s="113"/>
      <c r="M43" s="113"/>
      <c r="N43" s="113"/>
      <c r="O43" s="113"/>
      <c r="P43" s="105"/>
      <c r="Q43" s="105"/>
      <c r="R43" s="105"/>
    </row>
    <row r="44" spans="1:18">
      <c r="A44" s="110"/>
      <c r="B44" s="111"/>
      <c r="C44" s="112"/>
      <c r="D44" s="113"/>
      <c r="E44" s="113"/>
      <c r="F44" s="113"/>
      <c r="G44" s="113"/>
      <c r="H44" s="113"/>
      <c r="I44" s="113"/>
      <c r="J44" s="113"/>
      <c r="K44" s="113"/>
      <c r="L44" s="113"/>
      <c r="M44" s="113"/>
      <c r="N44" s="113"/>
      <c r="O44" s="113"/>
      <c r="P44" s="105"/>
      <c r="Q44" s="105"/>
      <c r="R44" s="105"/>
    </row>
    <row r="45" spans="1:18">
      <c r="A45" s="110"/>
      <c r="B45" s="111"/>
      <c r="C45" s="112"/>
      <c r="D45" s="113"/>
      <c r="E45" s="113"/>
      <c r="F45" s="113"/>
      <c r="G45" s="113"/>
      <c r="H45" s="113"/>
      <c r="I45" s="113"/>
      <c r="J45" s="113"/>
      <c r="K45" s="113"/>
      <c r="L45" s="113"/>
      <c r="M45" s="113"/>
      <c r="N45" s="113"/>
      <c r="O45" s="113"/>
      <c r="P45" s="105"/>
      <c r="Q45" s="105"/>
      <c r="R45" s="105"/>
    </row>
    <row r="46" spans="1:18">
      <c r="A46" s="110"/>
      <c r="B46" s="111"/>
      <c r="C46" s="112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3"/>
      <c r="P46" s="105"/>
      <c r="Q46" s="105"/>
      <c r="R46" s="105"/>
    </row>
    <row r="47" spans="1:18">
      <c r="A47" s="110"/>
      <c r="B47" s="111"/>
      <c r="C47" s="112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05"/>
      <c r="Q47" s="105"/>
      <c r="R47" s="105"/>
    </row>
    <row r="48" spans="1:18">
      <c r="A48" s="110"/>
      <c r="B48" s="111"/>
      <c r="C48" s="112"/>
      <c r="D48" s="113"/>
      <c r="E48" s="113"/>
      <c r="F48" s="113"/>
      <c r="G48" s="113"/>
      <c r="H48" s="113"/>
      <c r="I48" s="113"/>
      <c r="J48" s="113"/>
      <c r="K48" s="113"/>
      <c r="L48" s="113"/>
      <c r="M48" s="113"/>
      <c r="N48" s="113"/>
      <c r="O48" s="113"/>
      <c r="P48" s="105"/>
      <c r="Q48" s="105"/>
      <c r="R48" s="105"/>
    </row>
    <row r="49" spans="1:18">
      <c r="A49" s="110"/>
      <c r="B49" s="111"/>
      <c r="C49" s="112"/>
      <c r="D49" s="113"/>
      <c r="E49" s="113"/>
      <c r="F49" s="113"/>
      <c r="G49" s="113"/>
      <c r="H49" s="113"/>
      <c r="I49" s="113"/>
      <c r="J49" s="113"/>
      <c r="K49" s="113"/>
      <c r="L49" s="113"/>
      <c r="M49" s="113"/>
      <c r="N49" s="113"/>
      <c r="O49" s="113"/>
      <c r="P49" s="105"/>
      <c r="Q49" s="105"/>
      <c r="R49" s="105"/>
    </row>
    <row r="50" spans="1:18">
      <c r="A50" s="110"/>
      <c r="B50" s="111"/>
      <c r="C50" s="112"/>
      <c r="D50" s="113"/>
      <c r="E50" s="113"/>
      <c r="F50" s="113"/>
      <c r="G50" s="113"/>
      <c r="H50" s="113"/>
      <c r="I50" s="113"/>
      <c r="J50" s="113"/>
      <c r="K50" s="113"/>
      <c r="L50" s="113"/>
      <c r="M50" s="113"/>
      <c r="N50" s="113"/>
      <c r="O50" s="113"/>
      <c r="P50" s="105"/>
      <c r="Q50" s="105"/>
      <c r="R50" s="105"/>
    </row>
    <row r="51" spans="1:18">
      <c r="A51" s="110"/>
      <c r="B51" s="111"/>
      <c r="C51" s="112"/>
      <c r="D51" s="113"/>
      <c r="E51" s="113"/>
      <c r="F51" s="113"/>
      <c r="G51" s="113"/>
      <c r="H51" s="113"/>
      <c r="I51" s="113"/>
      <c r="J51" s="113"/>
      <c r="K51" s="113"/>
      <c r="L51" s="113"/>
      <c r="M51" s="113"/>
      <c r="N51" s="113"/>
      <c r="O51" s="113"/>
      <c r="P51" s="105"/>
      <c r="Q51" s="105"/>
      <c r="R51" s="105"/>
    </row>
    <row r="52" spans="1:18">
      <c r="A52" s="110"/>
      <c r="B52" s="111"/>
      <c r="C52" s="112"/>
      <c r="D52" s="113"/>
      <c r="E52" s="113"/>
      <c r="F52" s="113"/>
      <c r="G52" s="113"/>
      <c r="H52" s="113"/>
      <c r="I52" s="113"/>
      <c r="J52" s="113"/>
      <c r="K52" s="113"/>
      <c r="L52" s="113"/>
      <c r="M52" s="113"/>
      <c r="N52" s="113"/>
      <c r="O52" s="113"/>
      <c r="P52" s="105"/>
      <c r="Q52" s="105"/>
      <c r="R52" s="105"/>
    </row>
    <row r="53" spans="1:18">
      <c r="A53" s="110"/>
      <c r="B53" s="111"/>
      <c r="C53" s="112"/>
      <c r="D53" s="113"/>
      <c r="E53" s="113"/>
      <c r="F53" s="113"/>
      <c r="G53" s="113"/>
      <c r="H53" s="113"/>
      <c r="I53" s="113"/>
      <c r="J53" s="113"/>
      <c r="K53" s="113"/>
      <c r="L53" s="113"/>
      <c r="M53" s="113"/>
      <c r="N53" s="113"/>
      <c r="O53" s="113"/>
      <c r="P53" s="105"/>
      <c r="Q53" s="105"/>
      <c r="R53" s="105"/>
    </row>
    <row r="54" spans="1:18">
      <c r="A54" s="110"/>
      <c r="B54" s="124"/>
      <c r="C54" s="12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05"/>
      <c r="Q54" s="105"/>
      <c r="R54" s="105"/>
    </row>
    <row r="55" spans="1:18">
      <c r="A55" s="110"/>
      <c r="B55" s="124"/>
      <c r="C55" s="12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5"/>
      <c r="Q55" s="105"/>
      <c r="R55" s="105"/>
    </row>
    <row r="56" spans="1:18">
      <c r="A56" s="110"/>
      <c r="B56" s="124"/>
      <c r="C56" s="12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</row>
    <row r="57" spans="1:18">
      <c r="A57" s="110"/>
      <c r="B57" s="124"/>
      <c r="C57" s="125"/>
      <c r="D57" s="105"/>
      <c r="E57" s="105"/>
      <c r="F57" s="105"/>
      <c r="G57" s="105"/>
      <c r="H57" s="105"/>
      <c r="I57" s="105"/>
      <c r="J57" s="105"/>
      <c r="K57" s="105"/>
      <c r="L57" s="105"/>
      <c r="M57" s="105"/>
      <c r="N57" s="105"/>
      <c r="O57" s="105"/>
      <c r="P57" s="105"/>
      <c r="Q57" s="105"/>
      <c r="R57" s="105"/>
    </row>
    <row r="58" spans="1:18">
      <c r="A58" s="110"/>
      <c r="B58" s="124"/>
      <c r="C58" s="12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05"/>
      <c r="Q58" s="105"/>
      <c r="R58" s="105"/>
    </row>
    <row r="59" spans="1:18">
      <c r="A59" s="110"/>
      <c r="B59" s="124"/>
      <c r="C59" s="12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05"/>
      <c r="Q59" s="105"/>
      <c r="R59" s="105"/>
    </row>
    <row r="60" spans="1:18">
      <c r="A60" s="110"/>
      <c r="B60" s="124"/>
      <c r="C60" s="12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</row>
    <row r="61" spans="1:18">
      <c r="A61" s="110"/>
      <c r="B61" s="124"/>
      <c r="C61" s="125"/>
      <c r="D61" s="105"/>
      <c r="E61" s="105"/>
      <c r="F61" s="105"/>
      <c r="G61" s="105"/>
      <c r="H61" s="105"/>
      <c r="I61" s="105"/>
      <c r="J61" s="105"/>
      <c r="K61" s="105"/>
      <c r="L61" s="105"/>
      <c r="M61" s="105"/>
      <c r="N61" s="105"/>
      <c r="O61" s="105"/>
      <c r="P61" s="105"/>
      <c r="Q61" s="105"/>
      <c r="R61" s="105"/>
    </row>
    <row r="62" spans="1:18">
      <c r="A62" s="126"/>
      <c r="B62" s="124"/>
      <c r="C62" s="125"/>
      <c r="D62" s="105"/>
      <c r="E62" s="105"/>
      <c r="F62" s="105"/>
      <c r="G62" s="105"/>
      <c r="H62" s="105"/>
      <c r="I62" s="105"/>
      <c r="J62" s="105"/>
      <c r="K62" s="105"/>
    </row>
    <row r="63" spans="1:18">
      <c r="A63" s="126"/>
      <c r="B63" s="124"/>
      <c r="C63" s="125"/>
      <c r="D63" s="105"/>
      <c r="E63" s="105"/>
      <c r="F63" s="105"/>
      <c r="G63" s="105"/>
      <c r="H63" s="105"/>
      <c r="I63" s="105"/>
      <c r="J63" s="105"/>
      <c r="K63" s="105"/>
    </row>
    <row r="64" spans="1:18">
      <c r="A64" s="126"/>
      <c r="B64" s="124"/>
      <c r="C64" s="125"/>
      <c r="D64" s="105"/>
      <c r="E64" s="105"/>
      <c r="F64" s="105"/>
      <c r="G64" s="105"/>
      <c r="H64" s="105"/>
      <c r="I64" s="105"/>
      <c r="J64" s="105"/>
      <c r="K64" s="105"/>
    </row>
    <row r="65" spans="1:11">
      <c r="A65" s="126"/>
      <c r="B65" s="124"/>
      <c r="C65" s="125"/>
      <c r="D65" s="105"/>
      <c r="E65" s="105"/>
      <c r="F65" s="105"/>
      <c r="G65" s="105"/>
      <c r="H65" s="105"/>
      <c r="I65" s="105"/>
      <c r="J65" s="105"/>
      <c r="K65" s="105"/>
    </row>
    <row r="66" spans="1:11">
      <c r="A66" s="126"/>
      <c r="B66" s="124"/>
      <c r="C66" s="125"/>
      <c r="D66" s="105"/>
      <c r="E66" s="105"/>
      <c r="F66" s="105"/>
      <c r="G66" s="105"/>
      <c r="H66" s="105"/>
      <c r="I66" s="105"/>
      <c r="J66" s="105"/>
      <c r="K66" s="105"/>
    </row>
    <row r="67" spans="1:11">
      <c r="A67" s="126"/>
      <c r="B67" s="124"/>
      <c r="C67" s="125"/>
      <c r="D67" s="105"/>
      <c r="E67" s="105"/>
      <c r="F67" s="105"/>
      <c r="G67" s="105"/>
      <c r="H67" s="105"/>
      <c r="I67" s="105"/>
      <c r="J67" s="105"/>
      <c r="K67" s="105"/>
    </row>
    <row r="68" spans="1:11">
      <c r="A68" s="126"/>
      <c r="B68" s="124"/>
      <c r="C68" s="125"/>
      <c r="D68" s="105"/>
      <c r="E68" s="105"/>
      <c r="F68" s="105"/>
      <c r="G68" s="105"/>
      <c r="H68" s="105"/>
      <c r="I68" s="105"/>
      <c r="J68" s="105"/>
      <c r="K68" s="105"/>
    </row>
    <row r="69" spans="1:11">
      <c r="A69" s="126"/>
      <c r="B69" s="124"/>
      <c r="C69" s="125"/>
      <c r="D69" s="105"/>
      <c r="E69" s="105"/>
      <c r="F69" s="105"/>
      <c r="G69" s="105"/>
      <c r="H69" s="105"/>
      <c r="I69" s="105"/>
      <c r="J69" s="105"/>
      <c r="K69" s="105"/>
    </row>
    <row r="70" spans="1:11">
      <c r="A70" s="126"/>
      <c r="B70" s="124"/>
      <c r="C70" s="125"/>
      <c r="D70" s="105"/>
      <c r="E70" s="105"/>
      <c r="F70" s="105"/>
      <c r="G70" s="105"/>
      <c r="H70" s="105"/>
      <c r="I70" s="105"/>
      <c r="J70" s="105"/>
      <c r="K70" s="105"/>
    </row>
    <row r="71" spans="1:11">
      <c r="A71" s="126"/>
      <c r="B71" s="124"/>
      <c r="C71" s="125"/>
      <c r="D71" s="105"/>
      <c r="E71" s="105"/>
      <c r="F71" s="105"/>
      <c r="G71" s="105"/>
      <c r="H71" s="105"/>
      <c r="I71" s="105"/>
      <c r="J71" s="105"/>
      <c r="K71" s="105"/>
    </row>
    <row r="72" spans="1:11">
      <c r="A72" s="126"/>
      <c r="B72" s="124"/>
      <c r="C72" s="125"/>
      <c r="D72" s="105"/>
      <c r="E72" s="105"/>
      <c r="F72" s="105"/>
      <c r="G72" s="105"/>
      <c r="H72" s="105"/>
      <c r="I72" s="105"/>
      <c r="J72" s="105"/>
      <c r="K72" s="105"/>
    </row>
    <row r="73" spans="1:11">
      <c r="A73" s="126"/>
      <c r="B73" s="124"/>
      <c r="C73" s="125"/>
      <c r="D73" s="105"/>
      <c r="E73" s="105"/>
      <c r="F73" s="105"/>
      <c r="G73" s="105"/>
      <c r="H73" s="105"/>
      <c r="I73" s="105"/>
      <c r="J73" s="105"/>
      <c r="K73" s="105"/>
    </row>
    <row r="74" spans="1:11">
      <c r="A74" s="126"/>
      <c r="B74" s="124"/>
      <c r="C74" s="125"/>
      <c r="D74" s="105"/>
      <c r="E74" s="105"/>
      <c r="F74" s="105"/>
      <c r="G74" s="105"/>
      <c r="H74" s="105"/>
      <c r="I74" s="105"/>
      <c r="J74" s="105"/>
      <c r="K74" s="105"/>
    </row>
    <row r="75" spans="1:11">
      <c r="A75" s="126"/>
      <c r="B75" s="124"/>
      <c r="C75" s="125"/>
      <c r="D75" s="105"/>
      <c r="E75" s="105"/>
      <c r="F75" s="105"/>
      <c r="G75" s="105"/>
      <c r="H75" s="105"/>
      <c r="I75" s="105"/>
      <c r="J75" s="105"/>
      <c r="K75" s="105"/>
    </row>
    <row r="76" spans="1:11">
      <c r="A76" s="126"/>
      <c r="B76" s="124"/>
      <c r="C76" s="125"/>
      <c r="D76" s="105"/>
      <c r="E76" s="105"/>
      <c r="F76" s="105"/>
      <c r="G76" s="105"/>
      <c r="H76" s="105"/>
      <c r="I76" s="105"/>
      <c r="J76" s="105"/>
      <c r="K76" s="105"/>
    </row>
    <row r="77" spans="1:11">
      <c r="A77" s="126"/>
      <c r="B77" s="124"/>
      <c r="C77" s="125"/>
      <c r="D77" s="105"/>
      <c r="E77" s="105"/>
      <c r="F77" s="105"/>
      <c r="G77" s="105"/>
      <c r="H77" s="105"/>
      <c r="I77" s="105"/>
      <c r="J77" s="105"/>
      <c r="K77" s="105"/>
    </row>
    <row r="78" spans="1:11">
      <c r="A78" s="126"/>
      <c r="B78" s="124"/>
      <c r="C78" s="125"/>
      <c r="D78" s="105"/>
      <c r="E78" s="105"/>
      <c r="F78" s="105"/>
      <c r="G78" s="105"/>
      <c r="H78" s="105"/>
      <c r="I78" s="105"/>
      <c r="J78" s="105"/>
      <c r="K78" s="105"/>
    </row>
    <row r="79" spans="1:11">
      <c r="A79" s="126"/>
      <c r="B79" s="124"/>
      <c r="C79" s="125"/>
      <c r="D79" s="105"/>
      <c r="E79" s="105"/>
      <c r="F79" s="105"/>
      <c r="G79" s="105"/>
      <c r="H79" s="105"/>
      <c r="I79" s="105"/>
      <c r="J79" s="105"/>
      <c r="K79" s="105"/>
    </row>
    <row r="80" spans="1:11">
      <c r="A80" s="126"/>
      <c r="B80" s="124"/>
      <c r="C80" s="125"/>
      <c r="D80" s="105"/>
      <c r="E80" s="105"/>
      <c r="F80" s="105"/>
      <c r="G80" s="105"/>
      <c r="H80" s="105"/>
      <c r="I80" s="105"/>
      <c r="J80" s="105"/>
      <c r="K80" s="105"/>
    </row>
    <row r="81" spans="1:11">
      <c r="A81" s="126"/>
      <c r="B81" s="124"/>
      <c r="C81" s="125"/>
      <c r="D81" s="105"/>
      <c r="E81" s="105"/>
      <c r="F81" s="105"/>
      <c r="G81" s="105"/>
      <c r="H81" s="105"/>
      <c r="I81" s="105"/>
      <c r="J81" s="105"/>
      <c r="K81" s="105"/>
    </row>
    <row r="82" spans="1:11">
      <c r="A82" s="126"/>
      <c r="B82" s="124"/>
      <c r="C82" s="125"/>
      <c r="D82" s="105"/>
      <c r="E82" s="105"/>
      <c r="F82" s="105"/>
      <c r="G82" s="105"/>
      <c r="H82" s="105"/>
      <c r="I82" s="105"/>
      <c r="J82" s="105"/>
      <c r="K82" s="105"/>
    </row>
    <row r="83" spans="1:11">
      <c r="A83" s="126"/>
      <c r="B83" s="124"/>
      <c r="C83" s="125"/>
      <c r="D83" s="105"/>
      <c r="E83" s="105"/>
      <c r="F83" s="105"/>
      <c r="G83" s="105"/>
      <c r="H83" s="105"/>
      <c r="I83" s="105"/>
      <c r="J83" s="105"/>
      <c r="K83" s="105"/>
    </row>
    <row r="84" spans="1:11">
      <c r="A84" s="126"/>
      <c r="B84" s="124"/>
      <c r="C84" s="125"/>
      <c r="D84" s="105"/>
      <c r="E84" s="105"/>
      <c r="F84" s="105"/>
      <c r="G84" s="105"/>
      <c r="H84" s="105"/>
      <c r="I84" s="105"/>
      <c r="J84" s="105"/>
      <c r="K84" s="105"/>
    </row>
    <row r="85" spans="1:11">
      <c r="A85" s="126"/>
      <c r="B85" s="124"/>
      <c r="C85" s="125"/>
      <c r="D85" s="105"/>
      <c r="E85" s="105"/>
      <c r="F85" s="105"/>
      <c r="G85" s="105"/>
      <c r="H85" s="105"/>
      <c r="I85" s="105"/>
      <c r="J85" s="105"/>
      <c r="K85" s="105"/>
    </row>
    <row r="86" spans="1:11">
      <c r="A86" s="126"/>
      <c r="B86" s="124"/>
      <c r="C86" s="125"/>
      <c r="D86" s="105"/>
      <c r="E86" s="105"/>
      <c r="F86" s="105"/>
      <c r="G86" s="105"/>
      <c r="H86" s="105"/>
      <c r="I86" s="105"/>
      <c r="J86" s="105"/>
      <c r="K86" s="105"/>
    </row>
    <row r="87" spans="1:11">
      <c r="A87" s="126"/>
      <c r="B87" s="124"/>
      <c r="C87" s="125"/>
      <c r="D87" s="105"/>
      <c r="E87" s="105"/>
      <c r="F87" s="105"/>
      <c r="G87" s="105"/>
      <c r="H87" s="105"/>
      <c r="I87" s="105"/>
      <c r="J87" s="105"/>
      <c r="K87" s="105"/>
    </row>
    <row r="88" spans="1:11">
      <c r="A88" s="126"/>
      <c r="B88" s="124"/>
      <c r="C88" s="125"/>
      <c r="D88" s="105"/>
      <c r="E88" s="105"/>
      <c r="F88" s="105"/>
      <c r="G88" s="105"/>
      <c r="H88" s="105"/>
      <c r="I88" s="105"/>
      <c r="J88" s="105"/>
      <c r="K88" s="105"/>
    </row>
    <row r="89" spans="1:11">
      <c r="A89" s="126"/>
      <c r="B89" s="124"/>
      <c r="C89" s="125"/>
      <c r="D89" s="105"/>
      <c r="E89" s="105"/>
      <c r="F89" s="105"/>
      <c r="G89" s="105"/>
      <c r="H89" s="105"/>
      <c r="I89" s="105"/>
      <c r="J89" s="105"/>
      <c r="K89" s="105"/>
    </row>
    <row r="90" spans="1:11">
      <c r="A90" s="126"/>
      <c r="B90" s="124"/>
      <c r="C90" s="125"/>
      <c r="D90" s="105"/>
      <c r="E90" s="105"/>
      <c r="F90" s="105"/>
      <c r="G90" s="105"/>
      <c r="H90" s="105"/>
      <c r="I90" s="105"/>
      <c r="J90" s="105"/>
      <c r="K90" s="105"/>
    </row>
    <row r="91" spans="1:11">
      <c r="A91" s="126"/>
      <c r="B91" s="124"/>
      <c r="C91" s="125"/>
      <c r="D91" s="105"/>
      <c r="E91" s="105"/>
      <c r="F91" s="105"/>
      <c r="G91" s="105"/>
      <c r="H91" s="105"/>
      <c r="I91" s="105"/>
      <c r="J91" s="105"/>
      <c r="K91" s="105"/>
    </row>
    <row r="92" spans="1:11">
      <c r="A92" s="126"/>
      <c r="B92" s="124"/>
      <c r="C92" s="125"/>
      <c r="D92" s="105"/>
      <c r="E92" s="105"/>
      <c r="F92" s="105"/>
      <c r="G92" s="105"/>
      <c r="H92" s="105"/>
      <c r="I92" s="105"/>
      <c r="J92" s="105"/>
      <c r="K92" s="105"/>
    </row>
    <row r="93" spans="1:11">
      <c r="A93" s="126"/>
      <c r="B93" s="124"/>
      <c r="C93" s="125"/>
      <c r="D93" s="105"/>
      <c r="E93" s="105"/>
      <c r="F93" s="105"/>
      <c r="G93" s="105"/>
      <c r="H93" s="105"/>
      <c r="I93" s="105"/>
      <c r="J93" s="105"/>
      <c r="K93" s="105"/>
    </row>
    <row r="94" spans="1:11">
      <c r="A94" s="126"/>
      <c r="B94" s="124"/>
      <c r="C94" s="125"/>
      <c r="D94" s="105"/>
      <c r="E94" s="105"/>
      <c r="F94" s="105"/>
      <c r="G94" s="105"/>
      <c r="H94" s="105"/>
      <c r="I94" s="105"/>
      <c r="J94" s="105"/>
      <c r="K94" s="105"/>
    </row>
    <row r="95" spans="1:11">
      <c r="A95" s="126"/>
      <c r="B95" s="124"/>
      <c r="C95" s="125"/>
      <c r="D95" s="105"/>
      <c r="E95" s="105"/>
      <c r="F95" s="105"/>
      <c r="G95" s="105"/>
      <c r="H95" s="105"/>
      <c r="I95" s="105"/>
      <c r="J95" s="105"/>
      <c r="K95" s="105"/>
    </row>
    <row r="96" spans="1:11">
      <c r="A96" s="126"/>
      <c r="B96" s="124"/>
      <c r="C96" s="125"/>
      <c r="D96" s="105"/>
      <c r="E96" s="105"/>
      <c r="F96" s="105"/>
      <c r="G96" s="105"/>
      <c r="H96" s="105"/>
      <c r="I96" s="105"/>
      <c r="J96" s="105"/>
      <c r="K96" s="105"/>
    </row>
    <row r="97" spans="1:11">
      <c r="A97" s="126"/>
      <c r="B97" s="124"/>
      <c r="C97" s="125"/>
      <c r="D97" s="105"/>
      <c r="E97" s="105"/>
      <c r="F97" s="105"/>
      <c r="G97" s="105"/>
      <c r="H97" s="105"/>
      <c r="I97" s="105"/>
      <c r="J97" s="105"/>
      <c r="K97" s="105"/>
    </row>
    <row r="98" spans="1:11">
      <c r="A98" s="126"/>
      <c r="B98" s="124"/>
      <c r="C98" s="125"/>
      <c r="D98" s="105"/>
      <c r="E98" s="105"/>
      <c r="F98" s="105"/>
      <c r="G98" s="105"/>
      <c r="H98" s="105"/>
      <c r="I98" s="105"/>
      <c r="J98" s="105"/>
      <c r="K98" s="105"/>
    </row>
    <row r="99" spans="1:11">
      <c r="A99" s="126"/>
      <c r="B99" s="124"/>
      <c r="C99" s="125"/>
      <c r="D99" s="105"/>
      <c r="E99" s="105"/>
      <c r="F99" s="105"/>
      <c r="G99" s="105"/>
      <c r="H99" s="105"/>
      <c r="I99" s="105"/>
      <c r="J99" s="105"/>
      <c r="K99" s="105"/>
    </row>
    <row r="100" spans="1:11">
      <c r="A100" s="126"/>
      <c r="B100" s="124"/>
      <c r="C100" s="125"/>
      <c r="D100" s="105"/>
      <c r="E100" s="105"/>
      <c r="F100" s="105"/>
      <c r="G100" s="105"/>
      <c r="H100" s="105"/>
      <c r="I100" s="105"/>
      <c r="J100" s="105"/>
      <c r="K100" s="105"/>
    </row>
    <row r="101" spans="1:11">
      <c r="A101" s="126"/>
      <c r="B101" s="124"/>
      <c r="C101" s="125"/>
      <c r="D101" s="105"/>
      <c r="E101" s="105"/>
      <c r="F101" s="105"/>
      <c r="G101" s="105"/>
      <c r="H101" s="105"/>
      <c r="I101" s="105"/>
      <c r="J101" s="105"/>
      <c r="K101" s="105"/>
    </row>
    <row r="102" spans="1:11">
      <c r="A102" s="126"/>
      <c r="B102" s="124"/>
      <c r="C102" s="125"/>
      <c r="D102" s="105"/>
      <c r="E102" s="105"/>
      <c r="F102" s="105"/>
      <c r="G102" s="105"/>
      <c r="H102" s="105"/>
      <c r="I102" s="105"/>
      <c r="J102" s="105"/>
      <c r="K102" s="105"/>
    </row>
    <row r="103" spans="1:11">
      <c r="A103" s="126"/>
      <c r="B103" s="124"/>
      <c r="C103" s="125"/>
      <c r="D103" s="105"/>
      <c r="E103" s="105"/>
      <c r="F103" s="105"/>
      <c r="G103" s="105"/>
      <c r="H103" s="105"/>
      <c r="I103" s="105"/>
      <c r="J103" s="105"/>
      <c r="K103" s="105"/>
    </row>
    <row r="104" spans="1:11">
      <c r="A104" s="126"/>
      <c r="B104" s="124"/>
      <c r="C104" s="125"/>
      <c r="D104" s="105"/>
      <c r="E104" s="105"/>
      <c r="F104" s="105"/>
      <c r="G104" s="105"/>
      <c r="H104" s="105"/>
      <c r="I104" s="105"/>
      <c r="J104" s="105"/>
      <c r="K104" s="105"/>
    </row>
    <row r="105" spans="1:11">
      <c r="A105" s="126"/>
      <c r="B105" s="124"/>
      <c r="C105" s="125"/>
      <c r="D105" s="105"/>
      <c r="E105" s="105"/>
      <c r="F105" s="105"/>
      <c r="G105" s="105"/>
      <c r="H105" s="105"/>
      <c r="I105" s="105"/>
      <c r="J105" s="105"/>
      <c r="K105" s="105"/>
    </row>
    <row r="106" spans="1:11">
      <c r="A106" s="126"/>
      <c r="B106" s="124"/>
      <c r="C106" s="125"/>
      <c r="D106" s="105"/>
      <c r="E106" s="105"/>
      <c r="F106" s="105"/>
      <c r="G106" s="105"/>
      <c r="H106" s="105"/>
      <c r="I106" s="105"/>
      <c r="J106" s="105"/>
      <c r="K106" s="105"/>
    </row>
    <row r="107" spans="1:11">
      <c r="A107" s="126"/>
      <c r="B107" s="124"/>
      <c r="C107" s="125"/>
      <c r="D107" s="105"/>
      <c r="E107" s="105"/>
      <c r="F107" s="105"/>
      <c r="G107" s="105"/>
      <c r="H107" s="105"/>
      <c r="I107" s="105"/>
      <c r="J107" s="105"/>
      <c r="K107" s="105"/>
    </row>
    <row r="108" spans="1:11">
      <c r="A108" s="126"/>
      <c r="B108" s="124"/>
      <c r="C108" s="125"/>
      <c r="D108" s="105"/>
      <c r="E108" s="105"/>
      <c r="F108" s="105"/>
      <c r="G108" s="105"/>
      <c r="H108" s="105"/>
      <c r="I108" s="105"/>
      <c r="J108" s="105"/>
      <c r="K108" s="105"/>
    </row>
    <row r="109" spans="1:11">
      <c r="A109" s="126"/>
      <c r="B109" s="124"/>
      <c r="C109" s="125"/>
      <c r="D109" s="105"/>
      <c r="E109" s="105"/>
      <c r="F109" s="105"/>
      <c r="G109" s="105"/>
      <c r="H109" s="105"/>
      <c r="I109" s="105"/>
      <c r="J109" s="105"/>
      <c r="K109" s="105"/>
    </row>
    <row r="110" spans="1:11">
      <c r="A110" s="126"/>
      <c r="B110" s="124"/>
      <c r="C110" s="125"/>
      <c r="D110" s="105"/>
      <c r="E110" s="105"/>
      <c r="F110" s="105"/>
      <c r="G110" s="105"/>
      <c r="H110" s="105"/>
      <c r="I110" s="105"/>
      <c r="J110" s="105"/>
      <c r="K110" s="105"/>
    </row>
    <row r="111" spans="1:11">
      <c r="A111" s="126"/>
      <c r="B111" s="124"/>
      <c r="C111" s="125"/>
      <c r="D111" s="105"/>
      <c r="E111" s="105"/>
      <c r="F111" s="105"/>
      <c r="G111" s="105"/>
      <c r="H111" s="105"/>
      <c r="I111" s="105"/>
      <c r="J111" s="105"/>
      <c r="K111" s="105"/>
    </row>
    <row r="112" spans="1:11">
      <c r="A112" s="126"/>
      <c r="B112" s="124"/>
      <c r="C112" s="125"/>
      <c r="D112" s="105"/>
      <c r="E112" s="105"/>
      <c r="F112" s="105"/>
      <c r="G112" s="105"/>
      <c r="H112" s="105"/>
      <c r="I112" s="105"/>
      <c r="J112" s="105"/>
      <c r="K112" s="105"/>
    </row>
    <row r="113" spans="1:11">
      <c r="A113" s="126"/>
      <c r="B113" s="124"/>
      <c r="C113" s="125"/>
      <c r="D113" s="105"/>
      <c r="E113" s="105"/>
      <c r="F113" s="105"/>
      <c r="G113" s="105"/>
      <c r="H113" s="105"/>
      <c r="I113" s="105"/>
      <c r="J113" s="105"/>
      <c r="K113" s="105"/>
    </row>
    <row r="114" spans="1:11">
      <c r="A114" s="126"/>
      <c r="B114" s="124"/>
      <c r="C114" s="125"/>
      <c r="D114" s="105"/>
      <c r="E114" s="105"/>
      <c r="F114" s="105"/>
      <c r="G114" s="105"/>
      <c r="H114" s="105"/>
      <c r="I114" s="105"/>
      <c r="J114" s="105"/>
      <c r="K114" s="105"/>
    </row>
    <row r="115" spans="1:11">
      <c r="A115" s="126"/>
      <c r="B115" s="124"/>
      <c r="C115" s="125"/>
      <c r="D115" s="105"/>
      <c r="E115" s="105"/>
      <c r="F115" s="105"/>
      <c r="G115" s="105"/>
      <c r="H115" s="105"/>
      <c r="I115" s="105"/>
      <c r="J115" s="105"/>
      <c r="K115" s="105"/>
    </row>
    <row r="116" spans="1:11">
      <c r="A116" s="126"/>
      <c r="B116" s="124"/>
      <c r="C116" s="125"/>
      <c r="D116" s="105"/>
      <c r="E116" s="105"/>
      <c r="F116" s="105"/>
      <c r="G116" s="105"/>
      <c r="H116" s="105"/>
      <c r="I116" s="105"/>
      <c r="J116" s="105"/>
      <c r="K116" s="105"/>
    </row>
    <row r="117" spans="1:11">
      <c r="A117" s="126"/>
      <c r="B117" s="124"/>
      <c r="C117" s="125"/>
      <c r="D117" s="105"/>
      <c r="E117" s="105"/>
      <c r="F117" s="105"/>
      <c r="G117" s="105"/>
      <c r="H117" s="105"/>
      <c r="I117" s="105"/>
      <c r="J117" s="105"/>
      <c r="K117" s="105"/>
    </row>
    <row r="118" spans="1:11">
      <c r="A118" s="126"/>
      <c r="B118" s="124"/>
      <c r="C118" s="125"/>
      <c r="D118" s="105"/>
      <c r="E118" s="105"/>
      <c r="F118" s="105"/>
      <c r="G118" s="105"/>
      <c r="H118" s="105"/>
      <c r="I118" s="105"/>
      <c r="J118" s="105"/>
      <c r="K118" s="105"/>
    </row>
    <row r="119" spans="1:11">
      <c r="A119" s="126"/>
      <c r="B119" s="124"/>
      <c r="C119" s="125"/>
      <c r="D119" s="105"/>
      <c r="E119" s="105"/>
      <c r="F119" s="105"/>
      <c r="G119" s="105"/>
      <c r="H119" s="105"/>
      <c r="I119" s="105"/>
      <c r="J119" s="105"/>
      <c r="K119" s="105"/>
    </row>
    <row r="120" spans="1:11">
      <c r="A120" s="126"/>
      <c r="B120" s="124"/>
      <c r="C120" s="125"/>
      <c r="D120" s="105"/>
      <c r="E120" s="105"/>
      <c r="F120" s="105"/>
      <c r="G120" s="105"/>
      <c r="H120" s="105"/>
      <c r="I120" s="105"/>
      <c r="J120" s="105"/>
      <c r="K120" s="105"/>
    </row>
    <row r="121" spans="1:11">
      <c r="A121" s="126"/>
      <c r="B121" s="124"/>
      <c r="C121" s="125"/>
      <c r="D121" s="105"/>
      <c r="E121" s="105"/>
      <c r="F121" s="105"/>
      <c r="G121" s="105"/>
      <c r="H121" s="105"/>
      <c r="I121" s="105"/>
      <c r="J121" s="105"/>
      <c r="K121" s="105"/>
    </row>
    <row r="122" spans="1:11">
      <c r="A122" s="126"/>
      <c r="B122" s="124"/>
      <c r="C122" s="125"/>
      <c r="D122" s="105"/>
      <c r="E122" s="105"/>
      <c r="F122" s="105"/>
      <c r="G122" s="105"/>
      <c r="H122" s="105"/>
      <c r="I122" s="105"/>
      <c r="J122" s="105"/>
      <c r="K122" s="105"/>
    </row>
    <row r="123" spans="1:11">
      <c r="A123" s="126"/>
      <c r="B123" s="124"/>
      <c r="C123" s="125"/>
      <c r="D123" s="105"/>
      <c r="E123" s="105"/>
      <c r="F123" s="105"/>
      <c r="G123" s="105"/>
      <c r="H123" s="105"/>
      <c r="I123" s="105"/>
      <c r="J123" s="105"/>
      <c r="K123" s="105"/>
    </row>
    <row r="124" spans="1:11">
      <c r="A124" s="126"/>
      <c r="B124" s="124"/>
      <c r="C124" s="125"/>
      <c r="D124" s="105"/>
      <c r="E124" s="105"/>
      <c r="F124" s="105"/>
      <c r="G124" s="105"/>
      <c r="H124" s="105"/>
      <c r="I124" s="105"/>
      <c r="J124" s="105"/>
      <c r="K124" s="105"/>
    </row>
    <row r="125" spans="1:11">
      <c r="A125" s="126"/>
      <c r="B125" s="124"/>
      <c r="C125" s="125"/>
      <c r="D125" s="105"/>
      <c r="E125" s="105"/>
      <c r="F125" s="105"/>
      <c r="G125" s="105"/>
      <c r="H125" s="105"/>
      <c r="I125" s="105"/>
      <c r="J125" s="105"/>
      <c r="K125" s="105"/>
    </row>
    <row r="126" spans="1:11">
      <c r="A126" s="126"/>
      <c r="B126" s="124"/>
      <c r="C126" s="125"/>
      <c r="D126" s="105"/>
      <c r="E126" s="105"/>
      <c r="F126" s="105"/>
      <c r="G126" s="105"/>
      <c r="H126" s="105"/>
      <c r="I126" s="105"/>
      <c r="J126" s="105"/>
      <c r="K126" s="105"/>
    </row>
    <row r="127" spans="1:11">
      <c r="A127" s="126"/>
      <c r="B127" s="124"/>
      <c r="C127" s="125"/>
      <c r="D127" s="105"/>
      <c r="E127" s="105"/>
      <c r="F127" s="105"/>
      <c r="G127" s="105"/>
      <c r="H127" s="105"/>
      <c r="I127" s="105"/>
      <c r="J127" s="105"/>
      <c r="K127" s="105"/>
    </row>
    <row r="128" spans="1:11">
      <c r="A128" s="126"/>
      <c r="B128" s="124"/>
      <c r="C128" s="125"/>
      <c r="D128" s="105"/>
      <c r="E128" s="105"/>
      <c r="F128" s="105"/>
      <c r="G128" s="105"/>
      <c r="H128" s="105"/>
      <c r="I128" s="105"/>
      <c r="J128" s="105"/>
      <c r="K128" s="105"/>
    </row>
    <row r="129" spans="1:11">
      <c r="A129" s="126"/>
      <c r="B129" s="124"/>
      <c r="C129" s="125"/>
      <c r="D129" s="105"/>
      <c r="E129" s="105"/>
      <c r="F129" s="105"/>
      <c r="G129" s="105"/>
      <c r="H129" s="105"/>
      <c r="I129" s="105"/>
      <c r="J129" s="105"/>
      <c r="K129" s="105"/>
    </row>
    <row r="130" spans="1:11">
      <c r="A130" s="126"/>
      <c r="B130" s="124"/>
      <c r="C130" s="125"/>
      <c r="D130" s="105"/>
      <c r="E130" s="105"/>
      <c r="F130" s="105"/>
      <c r="G130" s="105"/>
      <c r="H130" s="105"/>
      <c r="I130" s="105"/>
      <c r="J130" s="105"/>
      <c r="K130" s="105"/>
    </row>
    <row r="131" spans="1:11">
      <c r="A131" s="126"/>
      <c r="B131" s="124"/>
      <c r="C131" s="125"/>
      <c r="D131" s="105"/>
      <c r="E131" s="105"/>
      <c r="F131" s="105"/>
      <c r="G131" s="105"/>
      <c r="H131" s="105"/>
      <c r="I131" s="105"/>
      <c r="J131" s="105"/>
      <c r="K131" s="105"/>
    </row>
    <row r="132" spans="1:11">
      <c r="A132" s="126"/>
      <c r="B132" s="124"/>
      <c r="C132" s="125"/>
      <c r="D132" s="105"/>
      <c r="E132" s="105"/>
      <c r="F132" s="105"/>
      <c r="G132" s="105"/>
      <c r="H132" s="105"/>
      <c r="I132" s="105"/>
      <c r="J132" s="105"/>
      <c r="K132" s="105"/>
    </row>
    <row r="133" spans="1:11">
      <c r="A133" s="126"/>
      <c r="B133" s="124"/>
      <c r="C133" s="125"/>
      <c r="D133" s="105"/>
      <c r="E133" s="105"/>
      <c r="F133" s="105"/>
      <c r="G133" s="105"/>
      <c r="H133" s="105"/>
      <c r="I133" s="105"/>
      <c r="J133" s="105"/>
      <c r="K133" s="105"/>
    </row>
    <row r="134" spans="1:11">
      <c r="A134" s="126"/>
      <c r="B134" s="124"/>
      <c r="C134" s="125"/>
      <c r="D134" s="105"/>
      <c r="E134" s="105"/>
      <c r="F134" s="105"/>
      <c r="G134" s="105"/>
      <c r="H134" s="105"/>
      <c r="I134" s="105"/>
      <c r="J134" s="105"/>
      <c r="K134" s="105"/>
    </row>
    <row r="135" spans="1:11">
      <c r="A135" s="126"/>
      <c r="B135" s="124"/>
      <c r="C135" s="125"/>
      <c r="D135" s="105"/>
      <c r="E135" s="105"/>
      <c r="F135" s="105"/>
      <c r="G135" s="105"/>
      <c r="H135" s="105"/>
      <c r="I135" s="105"/>
      <c r="J135" s="105"/>
      <c r="K135" s="105"/>
    </row>
    <row r="136" spans="1:11">
      <c r="A136" s="126"/>
      <c r="B136" s="124"/>
      <c r="C136" s="125"/>
      <c r="D136" s="105"/>
      <c r="E136" s="105"/>
      <c r="F136" s="105"/>
      <c r="G136" s="105"/>
      <c r="H136" s="105"/>
      <c r="I136" s="105"/>
      <c r="J136" s="105"/>
      <c r="K136" s="105"/>
    </row>
    <row r="137" spans="1:11">
      <c r="A137" s="126"/>
      <c r="B137" s="124"/>
      <c r="C137" s="125"/>
      <c r="D137" s="105"/>
      <c r="E137" s="105"/>
      <c r="F137" s="105"/>
      <c r="G137" s="105"/>
      <c r="H137" s="105"/>
      <c r="I137" s="105"/>
      <c r="J137" s="105"/>
      <c r="K137" s="105"/>
    </row>
    <row r="138" spans="1:11">
      <c r="A138" s="126"/>
      <c r="B138" s="124"/>
      <c r="C138" s="125"/>
      <c r="D138" s="105"/>
      <c r="E138" s="105"/>
      <c r="F138" s="105"/>
      <c r="G138" s="105"/>
      <c r="H138" s="105"/>
      <c r="I138" s="105"/>
      <c r="J138" s="105"/>
      <c r="K138" s="105"/>
    </row>
    <row r="139" spans="1:11">
      <c r="A139" s="126"/>
      <c r="B139" s="124"/>
      <c r="C139" s="125"/>
      <c r="D139" s="105"/>
      <c r="E139" s="105"/>
      <c r="F139" s="105"/>
      <c r="G139" s="105"/>
      <c r="H139" s="105"/>
      <c r="I139" s="105"/>
      <c r="J139" s="105"/>
      <c r="K139" s="105"/>
    </row>
    <row r="140" spans="1:11">
      <c r="A140" s="126"/>
      <c r="B140" s="124"/>
      <c r="C140" s="125"/>
      <c r="D140" s="105"/>
      <c r="E140" s="105"/>
      <c r="F140" s="105"/>
      <c r="G140" s="105"/>
      <c r="H140" s="105"/>
      <c r="I140" s="105"/>
      <c r="J140" s="105"/>
      <c r="K140" s="105"/>
    </row>
    <row r="141" spans="1:11">
      <c r="A141" s="127"/>
    </row>
    <row r="142" spans="1:11">
      <c r="A142" s="127"/>
    </row>
    <row r="143" spans="1:11">
      <c r="A143" s="127"/>
    </row>
    <row r="144" spans="1:11">
      <c r="A144" s="127"/>
    </row>
    <row r="145" spans="1:1">
      <c r="A145" s="127"/>
    </row>
    <row r="146" spans="1:1">
      <c r="A146" s="127"/>
    </row>
    <row r="147" spans="1:1">
      <c r="A147" s="127"/>
    </row>
  </sheetData>
  <mergeCells count="40">
    <mergeCell ref="D30:E30"/>
    <mergeCell ref="D31:E31"/>
    <mergeCell ref="D32:E32"/>
    <mergeCell ref="C33:D33"/>
    <mergeCell ref="D25:E25"/>
    <mergeCell ref="D26:E26"/>
    <mergeCell ref="G18:G20"/>
    <mergeCell ref="F26:H26"/>
    <mergeCell ref="B27:I27"/>
    <mergeCell ref="D28:E28"/>
    <mergeCell ref="D29:E29"/>
    <mergeCell ref="H18:H20"/>
    <mergeCell ref="I18:I20"/>
    <mergeCell ref="A21:I21"/>
    <mergeCell ref="A22:I22"/>
    <mergeCell ref="D23:E23"/>
    <mergeCell ref="D24:E24"/>
    <mergeCell ref="A18:A20"/>
    <mergeCell ref="B18:B20"/>
    <mergeCell ref="C18:C20"/>
    <mergeCell ref="D18:E20"/>
    <mergeCell ref="F18:F20"/>
    <mergeCell ref="D12:E12"/>
    <mergeCell ref="D14:E14"/>
    <mergeCell ref="A15:I15"/>
    <mergeCell ref="A16:I16"/>
    <mergeCell ref="D17:E17"/>
    <mergeCell ref="A13:I13"/>
    <mergeCell ref="A9:I9"/>
    <mergeCell ref="D10:E10"/>
    <mergeCell ref="D11:E11"/>
    <mergeCell ref="A8:I8"/>
    <mergeCell ref="A1:I1"/>
    <mergeCell ref="A2:H2"/>
    <mergeCell ref="A4:A7"/>
    <mergeCell ref="B4:B7"/>
    <mergeCell ref="C4:C7"/>
    <mergeCell ref="F4:H4"/>
    <mergeCell ref="I4:I7"/>
    <mergeCell ref="D4:E7"/>
  </mergeCells>
  <printOptions horizontalCentered="1"/>
  <pageMargins left="0.25" right="0.25" top="0.48854166666666665" bottom="0.75" header="0.3" footer="0.3"/>
  <pageSetup paperSize="9" scale="70" orientation="landscape" horizontalDpi="300" r:id="rId1"/>
  <headerFooter alignWithMargins="0">
    <oddHeader>&amp;C&amp;8Официальный прайс-лист компании ИнфоБезпека  2010</oddHeader>
    <oddFooter>&amp;C&amp;A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I40"/>
  <sheetViews>
    <sheetView view="pageLayout" zoomScaleNormal="100" workbookViewId="0">
      <selection activeCell="C46" sqref="C46"/>
    </sheetView>
  </sheetViews>
  <sheetFormatPr defaultRowHeight="12.75"/>
  <cols>
    <col min="1" max="1" width="4" style="42" customWidth="1"/>
    <col min="2" max="2" width="32.7109375" style="42" customWidth="1"/>
    <col min="3" max="3" width="18.28515625" style="42" customWidth="1"/>
    <col min="4" max="4" width="13.7109375" style="42" customWidth="1"/>
    <col min="5" max="5" width="14.42578125" style="42" customWidth="1"/>
    <col min="6" max="6" width="8.7109375" style="42" hidden="1" customWidth="1"/>
    <col min="7" max="7" width="9.7109375" style="42" hidden="1" customWidth="1"/>
    <col min="8" max="8" width="8.7109375" style="42" hidden="1" customWidth="1"/>
    <col min="9" max="9" width="64.7109375" style="42" customWidth="1"/>
    <col min="10" max="16384" width="9.140625" style="42"/>
  </cols>
  <sheetData>
    <row r="1" spans="1:9" ht="20.25">
      <c r="A1" s="215" t="s">
        <v>291</v>
      </c>
      <c r="B1" s="215"/>
      <c r="C1" s="215"/>
      <c r="D1" s="215"/>
      <c r="E1" s="215"/>
      <c r="F1" s="215"/>
      <c r="G1" s="215"/>
      <c r="H1" s="215"/>
      <c r="I1" s="41"/>
    </row>
    <row r="2" spans="1:9" ht="15">
      <c r="A2" s="216" t="s">
        <v>292</v>
      </c>
      <c r="B2" s="216"/>
      <c r="C2" s="216"/>
      <c r="D2" s="216"/>
      <c r="E2" s="216"/>
      <c r="F2" s="216"/>
      <c r="G2" s="216"/>
      <c r="H2" s="216"/>
    </row>
    <row r="3" spans="1:9">
      <c r="B3" s="128"/>
      <c r="C3" s="129"/>
      <c r="D3" s="129"/>
    </row>
    <row r="4" spans="1:9" s="44" customFormat="1" ht="12">
      <c r="A4" s="218" t="s">
        <v>2</v>
      </c>
      <c r="B4" s="218" t="s">
        <v>3</v>
      </c>
      <c r="C4" s="219" t="s">
        <v>4</v>
      </c>
      <c r="D4" s="222" t="s">
        <v>403</v>
      </c>
      <c r="E4" s="223"/>
      <c r="F4" s="220"/>
      <c r="G4" s="220"/>
      <c r="H4" s="220"/>
      <c r="I4" s="218" t="s">
        <v>6</v>
      </c>
    </row>
    <row r="5" spans="1:9" s="44" customFormat="1" ht="11.25">
      <c r="A5" s="218"/>
      <c r="B5" s="218"/>
      <c r="C5" s="219"/>
      <c r="D5" s="224"/>
      <c r="E5" s="225"/>
      <c r="F5" s="221"/>
      <c r="G5" s="221"/>
      <c r="H5" s="221"/>
      <c r="I5" s="218"/>
    </row>
    <row r="6" spans="1:9" s="44" customFormat="1" ht="11.25">
      <c r="A6" s="218"/>
      <c r="B6" s="218"/>
      <c r="C6" s="219"/>
      <c r="D6" s="224"/>
      <c r="E6" s="225"/>
      <c r="F6" s="221"/>
      <c r="G6" s="221"/>
      <c r="H6" s="221"/>
      <c r="I6" s="218"/>
    </row>
    <row r="7" spans="1:9" s="44" customFormat="1" ht="11.25">
      <c r="A7" s="218"/>
      <c r="B7" s="218"/>
      <c r="C7" s="219"/>
      <c r="D7" s="224"/>
      <c r="E7" s="225"/>
      <c r="F7" s="45"/>
      <c r="G7" s="45"/>
      <c r="H7" s="45"/>
      <c r="I7" s="218"/>
    </row>
    <row r="8" spans="1:9" s="44" customFormat="1" ht="11.25">
      <c r="A8" s="218"/>
      <c r="B8" s="218"/>
      <c r="C8" s="219"/>
      <c r="D8" s="226"/>
      <c r="E8" s="227"/>
      <c r="F8" s="45"/>
      <c r="G8" s="45"/>
      <c r="H8" s="45"/>
      <c r="I8" s="218"/>
    </row>
    <row r="9" spans="1:9" s="44" customFormat="1" ht="15">
      <c r="A9" s="228" t="s">
        <v>293</v>
      </c>
      <c r="B9" s="228"/>
      <c r="C9" s="228"/>
      <c r="D9" s="228"/>
      <c r="E9" s="228"/>
      <c r="F9" s="228"/>
      <c r="G9" s="228"/>
      <c r="H9" s="228"/>
      <c r="I9" s="228"/>
    </row>
    <row r="10" spans="1:9" s="44" customFormat="1">
      <c r="A10" s="76" t="s">
        <v>11</v>
      </c>
      <c r="B10" s="76"/>
      <c r="C10" s="76"/>
      <c r="D10" s="46" t="s">
        <v>119</v>
      </c>
      <c r="E10" s="46" t="s">
        <v>78</v>
      </c>
      <c r="F10" s="242"/>
      <c r="G10" s="242"/>
      <c r="H10" s="242"/>
      <c r="I10" s="242"/>
    </row>
    <row r="11" spans="1:9" ht="30" customHeight="1">
      <c r="A11" s="231">
        <v>1</v>
      </c>
      <c r="B11" s="232" t="s">
        <v>294</v>
      </c>
      <c r="C11" s="316" t="s">
        <v>295</v>
      </c>
      <c r="D11" s="54">
        <v>1</v>
      </c>
      <c r="E11" s="48">
        <f>55000/5</f>
        <v>11000</v>
      </c>
      <c r="F11" s="309"/>
      <c r="G11" s="310"/>
      <c r="H11" s="310"/>
      <c r="I11" s="315" t="s">
        <v>296</v>
      </c>
    </row>
    <row r="12" spans="1:9" ht="33.75" customHeight="1">
      <c r="A12" s="231"/>
      <c r="B12" s="232"/>
      <c r="C12" s="316"/>
      <c r="D12" s="54" t="s">
        <v>297</v>
      </c>
      <c r="E12" s="48">
        <f>33000/5</f>
        <v>6600</v>
      </c>
      <c r="F12" s="311"/>
      <c r="G12" s="312"/>
      <c r="H12" s="312"/>
      <c r="I12" s="234"/>
    </row>
    <row r="13" spans="1:9" ht="41.25" customHeight="1">
      <c r="A13" s="231"/>
      <c r="B13" s="232"/>
      <c r="C13" s="316"/>
      <c r="D13" s="54" t="s">
        <v>298</v>
      </c>
      <c r="E13" s="48">
        <f>22000/5</f>
        <v>4400</v>
      </c>
      <c r="F13" s="311"/>
      <c r="G13" s="312"/>
      <c r="H13" s="312"/>
      <c r="I13" s="234"/>
    </row>
    <row r="14" spans="1:9">
      <c r="A14" s="219">
        <v>3</v>
      </c>
      <c r="B14" s="232" t="s">
        <v>299</v>
      </c>
      <c r="C14" s="316" t="s">
        <v>300</v>
      </c>
      <c r="D14" s="54" t="s">
        <v>301</v>
      </c>
      <c r="E14" s="175">
        <f>200/5</f>
        <v>40</v>
      </c>
      <c r="F14" s="311"/>
      <c r="G14" s="312"/>
      <c r="H14" s="312"/>
      <c r="I14" s="315" t="s">
        <v>302</v>
      </c>
    </row>
    <row r="15" spans="1:9">
      <c r="A15" s="219"/>
      <c r="B15" s="232"/>
      <c r="C15" s="316"/>
      <c r="D15" s="54" t="s">
        <v>303</v>
      </c>
      <c r="E15" s="175">
        <f>160/5</f>
        <v>32</v>
      </c>
      <c r="F15" s="311"/>
      <c r="G15" s="312"/>
      <c r="H15" s="312"/>
      <c r="I15" s="234"/>
    </row>
    <row r="16" spans="1:9">
      <c r="A16" s="219"/>
      <c r="B16" s="232"/>
      <c r="C16" s="316"/>
      <c r="D16" s="54" t="s">
        <v>304</v>
      </c>
      <c r="E16" s="175">
        <f>140/5</f>
        <v>28</v>
      </c>
      <c r="F16" s="311"/>
      <c r="G16" s="312"/>
      <c r="H16" s="312"/>
      <c r="I16" s="234"/>
    </row>
    <row r="17" spans="1:9">
      <c r="A17" s="219"/>
      <c r="B17" s="232"/>
      <c r="C17" s="316"/>
      <c r="D17" s="54" t="s">
        <v>198</v>
      </c>
      <c r="E17" s="175">
        <f>110/5</f>
        <v>22</v>
      </c>
      <c r="F17" s="311"/>
      <c r="G17" s="312"/>
      <c r="H17" s="312"/>
      <c r="I17" s="234"/>
    </row>
    <row r="18" spans="1:9">
      <c r="A18" s="219">
        <v>4</v>
      </c>
      <c r="B18" s="232" t="s">
        <v>305</v>
      </c>
      <c r="C18" s="316" t="s">
        <v>306</v>
      </c>
      <c r="D18" s="54" t="s">
        <v>301</v>
      </c>
      <c r="E18" s="175">
        <f>300/5</f>
        <v>60</v>
      </c>
      <c r="F18" s="311"/>
      <c r="G18" s="312"/>
      <c r="H18" s="312"/>
      <c r="I18" s="315" t="s">
        <v>307</v>
      </c>
    </row>
    <row r="19" spans="1:9">
      <c r="A19" s="219"/>
      <c r="B19" s="232"/>
      <c r="C19" s="316"/>
      <c r="D19" s="54" t="s">
        <v>303</v>
      </c>
      <c r="E19" s="175">
        <f>250/5</f>
        <v>50</v>
      </c>
      <c r="F19" s="311"/>
      <c r="G19" s="312"/>
      <c r="H19" s="312"/>
      <c r="I19" s="234"/>
    </row>
    <row r="20" spans="1:9">
      <c r="A20" s="219"/>
      <c r="B20" s="232"/>
      <c r="C20" s="316"/>
      <c r="D20" s="54" t="s">
        <v>304</v>
      </c>
      <c r="E20" s="175">
        <f>200/5</f>
        <v>40</v>
      </c>
      <c r="F20" s="311"/>
      <c r="G20" s="312"/>
      <c r="H20" s="312"/>
      <c r="I20" s="234"/>
    </row>
    <row r="21" spans="1:9">
      <c r="A21" s="219"/>
      <c r="B21" s="232"/>
      <c r="C21" s="316"/>
      <c r="D21" s="54" t="s">
        <v>198</v>
      </c>
      <c r="E21" s="175">
        <f>170/5</f>
        <v>34</v>
      </c>
      <c r="F21" s="311"/>
      <c r="G21" s="312"/>
      <c r="H21" s="312"/>
      <c r="I21" s="234"/>
    </row>
    <row r="22" spans="1:9">
      <c r="A22" s="219">
        <v>5</v>
      </c>
      <c r="B22" s="232" t="s">
        <v>308</v>
      </c>
      <c r="C22" s="316" t="s">
        <v>309</v>
      </c>
      <c r="D22" s="54" t="s">
        <v>301</v>
      </c>
      <c r="E22" s="175">
        <f>400/5</f>
        <v>80</v>
      </c>
      <c r="F22" s="311"/>
      <c r="G22" s="312"/>
      <c r="H22" s="312"/>
      <c r="I22" s="315" t="s">
        <v>310</v>
      </c>
    </row>
    <row r="23" spans="1:9">
      <c r="A23" s="219"/>
      <c r="B23" s="232"/>
      <c r="C23" s="316"/>
      <c r="D23" s="54" t="s">
        <v>303</v>
      </c>
      <c r="E23" s="175">
        <f>320/5</f>
        <v>64</v>
      </c>
      <c r="F23" s="311"/>
      <c r="G23" s="312"/>
      <c r="H23" s="312"/>
      <c r="I23" s="315"/>
    </row>
    <row r="24" spans="1:9">
      <c r="A24" s="219"/>
      <c r="B24" s="232"/>
      <c r="C24" s="316"/>
      <c r="D24" s="54" t="s">
        <v>304</v>
      </c>
      <c r="E24" s="175">
        <f>270/5</f>
        <v>54</v>
      </c>
      <c r="F24" s="311"/>
      <c r="G24" s="312"/>
      <c r="H24" s="312"/>
      <c r="I24" s="315"/>
    </row>
    <row r="25" spans="1:9">
      <c r="A25" s="219"/>
      <c r="B25" s="232"/>
      <c r="C25" s="316"/>
      <c r="D25" s="54" t="s">
        <v>198</v>
      </c>
      <c r="E25" s="175">
        <f>220/5</f>
        <v>44</v>
      </c>
      <c r="F25" s="311"/>
      <c r="G25" s="312"/>
      <c r="H25" s="312"/>
      <c r="I25" s="315"/>
    </row>
    <row r="26" spans="1:9">
      <c r="A26" s="219">
        <v>6</v>
      </c>
      <c r="B26" s="232" t="s">
        <v>311</v>
      </c>
      <c r="C26" s="316" t="s">
        <v>312</v>
      </c>
      <c r="D26" s="130" t="s">
        <v>301</v>
      </c>
      <c r="E26" s="176">
        <f>130/5</f>
        <v>26</v>
      </c>
      <c r="F26" s="311"/>
      <c r="G26" s="312"/>
      <c r="H26" s="312"/>
      <c r="I26" s="234" t="s">
        <v>313</v>
      </c>
    </row>
    <row r="27" spans="1:9">
      <c r="A27" s="219"/>
      <c r="B27" s="232"/>
      <c r="C27" s="316"/>
      <c r="D27" s="130" t="s">
        <v>303</v>
      </c>
      <c r="E27" s="176">
        <f>105/5</f>
        <v>21</v>
      </c>
      <c r="F27" s="311"/>
      <c r="G27" s="312"/>
      <c r="H27" s="312"/>
      <c r="I27" s="234"/>
    </row>
    <row r="28" spans="1:9">
      <c r="A28" s="219"/>
      <c r="B28" s="232"/>
      <c r="C28" s="316"/>
      <c r="D28" s="130" t="s">
        <v>304</v>
      </c>
      <c r="E28" s="176">
        <f>80/5</f>
        <v>16</v>
      </c>
      <c r="F28" s="311"/>
      <c r="G28" s="312"/>
      <c r="H28" s="312"/>
      <c r="I28" s="234"/>
    </row>
    <row r="29" spans="1:9" s="131" customFormat="1">
      <c r="A29" s="219"/>
      <c r="B29" s="232"/>
      <c r="C29" s="316"/>
      <c r="D29" s="130" t="s">
        <v>198</v>
      </c>
      <c r="E29" s="176">
        <f>65/5</f>
        <v>13</v>
      </c>
      <c r="F29" s="313"/>
      <c r="G29" s="314"/>
      <c r="H29" s="314"/>
      <c r="I29" s="234"/>
    </row>
    <row r="30" spans="1:9">
      <c r="A30" s="319"/>
      <c r="B30" s="319"/>
      <c r="C30" s="319"/>
      <c r="D30" s="319"/>
      <c r="E30" s="319"/>
      <c r="F30" s="319"/>
      <c r="G30" s="319"/>
      <c r="H30" s="319"/>
      <c r="I30" s="319"/>
    </row>
    <row r="31" spans="1:9" ht="48">
      <c r="A31" s="77">
        <v>7</v>
      </c>
      <c r="B31" s="132" t="s">
        <v>314</v>
      </c>
      <c r="C31" s="133" t="s">
        <v>315</v>
      </c>
      <c r="D31" s="321">
        <f>800/5</f>
        <v>160</v>
      </c>
      <c r="E31" s="321"/>
      <c r="F31" s="321"/>
      <c r="G31" s="322"/>
      <c r="H31" s="322"/>
      <c r="I31" s="134" t="s">
        <v>316</v>
      </c>
    </row>
    <row r="32" spans="1:9" ht="48">
      <c r="A32" s="77">
        <v>8</v>
      </c>
      <c r="B32" s="132" t="s">
        <v>317</v>
      </c>
      <c r="C32" s="133" t="s">
        <v>318</v>
      </c>
      <c r="D32" s="318">
        <f>5500/5</f>
        <v>1100</v>
      </c>
      <c r="E32" s="318"/>
      <c r="F32" s="322"/>
      <c r="G32" s="322"/>
      <c r="H32" s="322"/>
      <c r="I32" s="134" t="s">
        <v>319</v>
      </c>
    </row>
    <row r="33" spans="1:9">
      <c r="A33" s="249" t="s">
        <v>27</v>
      </c>
      <c r="B33" s="249"/>
      <c r="C33" s="249"/>
      <c r="D33" s="249"/>
      <c r="E33" s="249"/>
      <c r="F33" s="249"/>
      <c r="G33" s="249"/>
      <c r="H33" s="249"/>
      <c r="I33" s="249"/>
    </row>
    <row r="34" spans="1:9" ht="100.5">
      <c r="A34" s="135">
        <v>9</v>
      </c>
      <c r="B34" s="132" t="s">
        <v>320</v>
      </c>
      <c r="C34" s="133" t="s">
        <v>321</v>
      </c>
      <c r="D34" s="318">
        <f>28000/5</f>
        <v>5600</v>
      </c>
      <c r="E34" s="318"/>
      <c r="F34" s="239"/>
      <c r="G34" s="240"/>
      <c r="H34" s="240"/>
      <c r="I34" s="136" t="s">
        <v>322</v>
      </c>
    </row>
    <row r="35" spans="1:9" ht="90">
      <c r="A35" s="135">
        <v>10</v>
      </c>
      <c r="B35" s="132" t="s">
        <v>323</v>
      </c>
      <c r="C35" s="133" t="s">
        <v>324</v>
      </c>
      <c r="D35" s="318">
        <f>11500/5</f>
        <v>2300</v>
      </c>
      <c r="E35" s="318"/>
      <c r="F35" s="239"/>
      <c r="G35" s="240"/>
      <c r="H35" s="240"/>
      <c r="I35" s="136" t="s">
        <v>325</v>
      </c>
    </row>
    <row r="36" spans="1:9" ht="72">
      <c r="A36" s="135">
        <v>11</v>
      </c>
      <c r="B36" s="132" t="s">
        <v>326</v>
      </c>
      <c r="C36" s="133" t="s">
        <v>327</v>
      </c>
      <c r="D36" s="318" t="s">
        <v>328</v>
      </c>
      <c r="E36" s="318"/>
      <c r="F36" s="318"/>
      <c r="G36" s="318"/>
      <c r="H36" s="318"/>
      <c r="I36" s="136" t="s">
        <v>329</v>
      </c>
    </row>
    <row r="37" spans="1:9" ht="72">
      <c r="A37" s="135">
        <v>12</v>
      </c>
      <c r="B37" s="132" t="s">
        <v>330</v>
      </c>
      <c r="C37" s="133" t="s">
        <v>331</v>
      </c>
      <c r="D37" s="318" t="s">
        <v>332</v>
      </c>
      <c r="E37" s="318"/>
      <c r="F37" s="318"/>
      <c r="G37" s="318"/>
      <c r="H37" s="318"/>
      <c r="I37" s="136" t="s">
        <v>333</v>
      </c>
    </row>
    <row r="39" spans="1:9" s="137" customFormat="1" ht="11.25">
      <c r="A39" s="320" t="s">
        <v>334</v>
      </c>
      <c r="B39" s="320"/>
      <c r="C39" s="320"/>
      <c r="D39" s="320"/>
      <c r="E39" s="320"/>
      <c r="F39" s="320"/>
      <c r="G39" s="320"/>
      <c r="H39" s="320"/>
      <c r="I39" s="320"/>
    </row>
    <row r="40" spans="1:9" s="137" customFormat="1" ht="11.25">
      <c r="A40" s="317" t="s">
        <v>335</v>
      </c>
      <c r="B40" s="317"/>
      <c r="C40" s="317"/>
      <c r="D40" s="317"/>
      <c r="E40" s="317"/>
      <c r="F40" s="317"/>
      <c r="G40" s="317"/>
      <c r="H40" s="317"/>
      <c r="I40" s="317"/>
    </row>
  </sheetData>
  <mergeCells count="47">
    <mergeCell ref="A26:A29"/>
    <mergeCell ref="A11:A13"/>
    <mergeCell ref="B11:B13"/>
    <mergeCell ref="C11:C13"/>
    <mergeCell ref="A14:A17"/>
    <mergeCell ref="B14:B17"/>
    <mergeCell ref="C14:C17"/>
    <mergeCell ref="A30:I30"/>
    <mergeCell ref="D37:H37"/>
    <mergeCell ref="A39:I39"/>
    <mergeCell ref="D31:E31"/>
    <mergeCell ref="F31:H32"/>
    <mergeCell ref="D32:E32"/>
    <mergeCell ref="A40:I40"/>
    <mergeCell ref="A33:I33"/>
    <mergeCell ref="D34:E34"/>
    <mergeCell ref="F34:H34"/>
    <mergeCell ref="D35:E35"/>
    <mergeCell ref="F35:H35"/>
    <mergeCell ref="D36:H36"/>
    <mergeCell ref="A18:A21"/>
    <mergeCell ref="I18:I21"/>
    <mergeCell ref="A22:A25"/>
    <mergeCell ref="B22:B25"/>
    <mergeCell ref="C22:C25"/>
    <mergeCell ref="I22:I25"/>
    <mergeCell ref="B18:B21"/>
    <mergeCell ref="C18:C21"/>
    <mergeCell ref="I26:I29"/>
    <mergeCell ref="F11:H29"/>
    <mergeCell ref="I11:I13"/>
    <mergeCell ref="B26:B29"/>
    <mergeCell ref="F10:I10"/>
    <mergeCell ref="I14:I17"/>
    <mergeCell ref="C26:C29"/>
    <mergeCell ref="A1:H1"/>
    <mergeCell ref="A2:H2"/>
    <mergeCell ref="A4:A8"/>
    <mergeCell ref="B4:B8"/>
    <mergeCell ref="C4:C8"/>
    <mergeCell ref="F4:H4"/>
    <mergeCell ref="I4:I8"/>
    <mergeCell ref="F5:F6"/>
    <mergeCell ref="G5:G6"/>
    <mergeCell ref="H5:H6"/>
    <mergeCell ref="A9:I9"/>
    <mergeCell ref="D4:E8"/>
  </mergeCells>
  <pageMargins left="0.5444444444444444" right="0.15748031496062992" top="0.59055118110236227" bottom="0.51181102362204722" header="0.31496062992125984" footer="0.39370078740157483"/>
  <pageSetup paperSize="9" scale="70" orientation="landscape" r:id="rId1"/>
  <headerFooter alignWithMargins="0">
    <oddHeader>&amp;C&amp;"Arial,обычный"&amp;8Официальный прайс-лист компании ИнфоБезпека  2010</oddHeader>
    <oddFooter>&amp;R&amp;"Arial,обычный"&amp;8Стр. &amp;P из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7"/>
  <sheetViews>
    <sheetView showRuler="0" view="pageLayout" zoomScaleNormal="100" zoomScaleSheetLayoutView="85" workbookViewId="0">
      <selection activeCell="I2" sqref="I2"/>
    </sheetView>
  </sheetViews>
  <sheetFormatPr defaultRowHeight="12.75"/>
  <cols>
    <col min="1" max="1" width="2.85546875" style="140" customWidth="1"/>
    <col min="2" max="2" width="84.85546875" style="140" customWidth="1"/>
    <col min="3" max="3" width="25.140625" style="140" customWidth="1"/>
    <col min="4" max="4" width="13.7109375" style="140" customWidth="1"/>
    <col min="5" max="5" width="15.7109375" style="140" customWidth="1"/>
    <col min="6" max="6" width="7.5703125" style="140" hidden="1" customWidth="1"/>
    <col min="7" max="7" width="12.5703125" style="140" hidden="1" customWidth="1"/>
    <col min="8" max="8" width="10.42578125" style="140" hidden="1" customWidth="1"/>
    <col min="9" max="9" width="12.7109375" style="140" bestFit="1" customWidth="1"/>
    <col min="10" max="10" width="8.140625" style="140" bestFit="1" customWidth="1"/>
    <col min="11" max="16384" width="9.140625" style="140"/>
  </cols>
  <sheetData>
    <row r="1" spans="1:10" ht="20.25">
      <c r="A1" s="323" t="s">
        <v>336</v>
      </c>
      <c r="B1" s="323"/>
      <c r="C1" s="323"/>
      <c r="D1" s="323"/>
      <c r="E1" s="323"/>
      <c r="F1" s="323"/>
      <c r="G1" s="323"/>
      <c r="H1" s="138"/>
      <c r="I1" s="139"/>
      <c r="J1" s="139"/>
    </row>
    <row r="2" spans="1:10" ht="15">
      <c r="A2" s="216" t="s">
        <v>116</v>
      </c>
      <c r="B2" s="216"/>
      <c r="C2" s="216"/>
      <c r="D2" s="216"/>
      <c r="E2" s="216"/>
      <c r="F2" s="216"/>
      <c r="G2" s="216"/>
      <c r="H2" s="216"/>
      <c r="I2" s="139"/>
      <c r="J2" s="139"/>
    </row>
    <row r="3" spans="1:10">
      <c r="A3" s="139"/>
      <c r="B3" s="141"/>
      <c r="C3" s="142"/>
      <c r="D3" s="142"/>
      <c r="E3" s="139"/>
      <c r="F3" s="139"/>
      <c r="G3" s="139"/>
      <c r="H3" s="139"/>
      <c r="I3" s="139"/>
      <c r="J3" s="139"/>
    </row>
    <row r="4" spans="1:10">
      <c r="A4" s="324" t="s">
        <v>2</v>
      </c>
      <c r="B4" s="325" t="s">
        <v>3</v>
      </c>
      <c r="C4" s="326" t="s">
        <v>337</v>
      </c>
      <c r="D4" s="328" t="s">
        <v>403</v>
      </c>
      <c r="E4" s="329"/>
      <c r="F4" s="327"/>
      <c r="G4" s="327"/>
      <c r="H4" s="327"/>
    </row>
    <row r="5" spans="1:10">
      <c r="A5" s="324"/>
      <c r="B5" s="325"/>
      <c r="C5" s="326"/>
      <c r="D5" s="330"/>
      <c r="E5" s="331"/>
      <c r="F5" s="143"/>
      <c r="G5" s="143"/>
      <c r="H5" s="143"/>
    </row>
    <row r="6" spans="1:10">
      <c r="A6" s="324"/>
      <c r="B6" s="325"/>
      <c r="C6" s="326"/>
      <c r="D6" s="330"/>
      <c r="E6" s="331"/>
      <c r="F6" s="144"/>
      <c r="G6" s="144"/>
      <c r="H6" s="144"/>
    </row>
    <row r="7" spans="1:10">
      <c r="A7" s="324"/>
      <c r="B7" s="325"/>
      <c r="C7" s="326"/>
      <c r="D7" s="332"/>
      <c r="E7" s="333"/>
      <c r="F7" s="144"/>
      <c r="G7" s="144"/>
      <c r="H7" s="144"/>
    </row>
    <row r="8" spans="1:10" ht="15">
      <c r="A8" s="337" t="s">
        <v>338</v>
      </c>
      <c r="B8" s="337"/>
      <c r="C8" s="337"/>
      <c r="D8" s="337"/>
      <c r="E8" s="337"/>
      <c r="F8" s="337"/>
      <c r="G8" s="337"/>
      <c r="H8" s="337"/>
    </row>
    <row r="9" spans="1:10" s="145" customFormat="1">
      <c r="A9" s="338" t="s">
        <v>339</v>
      </c>
      <c r="B9" s="338"/>
      <c r="C9" s="338"/>
      <c r="D9" s="46" t="s">
        <v>119</v>
      </c>
      <c r="E9" s="46" t="s">
        <v>78</v>
      </c>
      <c r="F9" s="339"/>
      <c r="G9" s="339"/>
      <c r="H9" s="339"/>
    </row>
    <row r="10" spans="1:10">
      <c r="A10" s="334">
        <v>1</v>
      </c>
      <c r="B10" s="335" t="s">
        <v>340</v>
      </c>
      <c r="C10" s="334" t="s">
        <v>341</v>
      </c>
      <c r="D10" s="146" t="s">
        <v>342</v>
      </c>
      <c r="E10" s="147">
        <f>285/5</f>
        <v>57</v>
      </c>
      <c r="F10" s="148"/>
      <c r="G10" s="148"/>
      <c r="H10" s="148"/>
    </row>
    <row r="11" spans="1:10">
      <c r="A11" s="334"/>
      <c r="B11" s="335"/>
      <c r="C11" s="334"/>
      <c r="D11" s="146" t="s">
        <v>19</v>
      </c>
      <c r="E11" s="147">
        <f>270/5</f>
        <v>54</v>
      </c>
      <c r="F11" s="148"/>
      <c r="G11" s="148"/>
      <c r="H11" s="148"/>
    </row>
    <row r="12" spans="1:10">
      <c r="A12" s="334">
        <v>2</v>
      </c>
      <c r="B12" s="335" t="s">
        <v>343</v>
      </c>
      <c r="C12" s="334" t="s">
        <v>344</v>
      </c>
      <c r="D12" s="146" t="s">
        <v>342</v>
      </c>
      <c r="E12" s="147">
        <f>465/5</f>
        <v>93</v>
      </c>
      <c r="F12" s="148"/>
      <c r="G12" s="148"/>
      <c r="H12" s="148"/>
    </row>
    <row r="13" spans="1:10">
      <c r="A13" s="334"/>
      <c r="B13" s="335"/>
      <c r="C13" s="334"/>
      <c r="D13" s="146" t="s">
        <v>19</v>
      </c>
      <c r="E13" s="147">
        <f>420/5</f>
        <v>84</v>
      </c>
      <c r="F13" s="148"/>
      <c r="G13" s="148"/>
      <c r="H13" s="148"/>
    </row>
    <row r="14" spans="1:10">
      <c r="A14" s="334">
        <v>3</v>
      </c>
      <c r="B14" s="335" t="s">
        <v>345</v>
      </c>
      <c r="C14" s="334" t="s">
        <v>346</v>
      </c>
      <c r="D14" s="146" t="s">
        <v>342</v>
      </c>
      <c r="E14" s="147">
        <f>580/5</f>
        <v>116</v>
      </c>
      <c r="F14" s="148"/>
      <c r="G14" s="148"/>
      <c r="H14" s="148"/>
    </row>
    <row r="15" spans="1:10">
      <c r="A15" s="334"/>
      <c r="B15" s="335"/>
      <c r="C15" s="334"/>
      <c r="D15" s="146" t="s">
        <v>19</v>
      </c>
      <c r="E15" s="147">
        <f>510/5</f>
        <v>102</v>
      </c>
      <c r="F15" s="148"/>
      <c r="G15" s="148"/>
      <c r="H15" s="148"/>
    </row>
    <row r="16" spans="1:10">
      <c r="A16" s="334">
        <v>4</v>
      </c>
      <c r="B16" s="335" t="s">
        <v>347</v>
      </c>
      <c r="C16" s="334" t="s">
        <v>348</v>
      </c>
      <c r="D16" s="146" t="s">
        <v>342</v>
      </c>
      <c r="E16" s="147">
        <f>600/5</f>
        <v>120</v>
      </c>
      <c r="F16" s="148"/>
      <c r="G16" s="148"/>
      <c r="H16" s="148"/>
    </row>
    <row r="17" spans="1:8">
      <c r="A17" s="334"/>
      <c r="B17" s="335"/>
      <c r="C17" s="334"/>
      <c r="D17" s="146" t="s">
        <v>19</v>
      </c>
      <c r="E17" s="147">
        <f>530/5</f>
        <v>106</v>
      </c>
      <c r="F17" s="148"/>
      <c r="G17" s="148"/>
      <c r="H17" s="148"/>
    </row>
    <row r="18" spans="1:8">
      <c r="A18" s="336" t="s">
        <v>349</v>
      </c>
      <c r="B18" s="336"/>
      <c r="C18" s="336"/>
      <c r="D18" s="46" t="s">
        <v>119</v>
      </c>
      <c r="E18" s="46" t="s">
        <v>78</v>
      </c>
      <c r="F18" s="339"/>
      <c r="G18" s="339"/>
      <c r="H18" s="339"/>
    </row>
    <row r="19" spans="1:8">
      <c r="A19" s="334">
        <v>5</v>
      </c>
      <c r="B19" s="335" t="s">
        <v>350</v>
      </c>
      <c r="C19" s="334" t="s">
        <v>351</v>
      </c>
      <c r="D19" s="146" t="s">
        <v>342</v>
      </c>
      <c r="E19" s="147">
        <f>500/5</f>
        <v>100</v>
      </c>
      <c r="F19" s="148"/>
      <c r="G19" s="148"/>
      <c r="H19" s="148"/>
    </row>
    <row r="20" spans="1:8">
      <c r="A20" s="334"/>
      <c r="B20" s="335"/>
      <c r="C20" s="334"/>
      <c r="D20" s="146" t="s">
        <v>19</v>
      </c>
      <c r="E20" s="147">
        <f>460/5</f>
        <v>92</v>
      </c>
      <c r="F20" s="148"/>
      <c r="G20" s="148"/>
      <c r="H20" s="148"/>
    </row>
    <row r="21" spans="1:8">
      <c r="A21" s="334">
        <v>6</v>
      </c>
      <c r="B21" s="335" t="s">
        <v>352</v>
      </c>
      <c r="C21" s="334" t="s">
        <v>353</v>
      </c>
      <c r="D21" s="146" t="s">
        <v>342</v>
      </c>
      <c r="E21" s="147">
        <f>480/5</f>
        <v>96</v>
      </c>
      <c r="F21" s="148"/>
      <c r="G21" s="148"/>
      <c r="H21" s="148"/>
    </row>
    <row r="22" spans="1:8">
      <c r="A22" s="334"/>
      <c r="B22" s="335"/>
      <c r="C22" s="334"/>
      <c r="D22" s="146" t="s">
        <v>19</v>
      </c>
      <c r="E22" s="147">
        <f>420/5</f>
        <v>84</v>
      </c>
      <c r="F22" s="148"/>
      <c r="G22" s="148"/>
      <c r="H22" s="148"/>
    </row>
    <row r="23" spans="1:8">
      <c r="A23" s="334">
        <v>7</v>
      </c>
      <c r="B23" s="335" t="s">
        <v>354</v>
      </c>
      <c r="C23" s="334" t="s">
        <v>355</v>
      </c>
      <c r="D23" s="146" t="s">
        <v>342</v>
      </c>
      <c r="E23" s="147">
        <f>700/5</f>
        <v>140</v>
      </c>
      <c r="F23" s="148"/>
      <c r="G23" s="148"/>
      <c r="H23" s="148"/>
    </row>
    <row r="24" spans="1:8">
      <c r="A24" s="334"/>
      <c r="B24" s="335"/>
      <c r="C24" s="334"/>
      <c r="D24" s="146" t="s">
        <v>19</v>
      </c>
      <c r="E24" s="147">
        <f>600/5</f>
        <v>120</v>
      </c>
      <c r="F24" s="148"/>
      <c r="G24" s="148"/>
      <c r="H24" s="148"/>
    </row>
    <row r="25" spans="1:8">
      <c r="A25" s="336" t="s">
        <v>356</v>
      </c>
      <c r="B25" s="336"/>
      <c r="C25" s="336"/>
      <c r="D25" s="46" t="s">
        <v>119</v>
      </c>
      <c r="E25" s="46" t="s">
        <v>78</v>
      </c>
      <c r="F25" s="339"/>
      <c r="G25" s="339"/>
      <c r="H25" s="339"/>
    </row>
    <row r="26" spans="1:8" ht="15" customHeight="1">
      <c r="A26" s="149">
        <v>8</v>
      </c>
      <c r="B26" s="150" t="s">
        <v>357</v>
      </c>
      <c r="C26" s="151" t="s">
        <v>358</v>
      </c>
      <c r="D26" s="340">
        <f>575/5</f>
        <v>115</v>
      </c>
      <c r="E26" s="340"/>
      <c r="F26" s="148"/>
      <c r="G26" s="148"/>
      <c r="H26" s="148"/>
    </row>
    <row r="27" spans="1:8">
      <c r="A27" s="149">
        <v>9</v>
      </c>
      <c r="B27" s="150" t="s">
        <v>359</v>
      </c>
      <c r="C27" s="151" t="s">
        <v>360</v>
      </c>
      <c r="D27" s="340">
        <f>220/5</f>
        <v>44</v>
      </c>
      <c r="E27" s="340"/>
      <c r="F27" s="148"/>
      <c r="G27" s="148"/>
      <c r="H27" s="148"/>
    </row>
  </sheetData>
  <mergeCells count="37">
    <mergeCell ref="F18:H18"/>
    <mergeCell ref="A25:C25"/>
    <mergeCell ref="F25:H25"/>
    <mergeCell ref="D26:E26"/>
    <mergeCell ref="D27:E27"/>
    <mergeCell ref="A21:A22"/>
    <mergeCell ref="B21:B22"/>
    <mergeCell ref="C21:C22"/>
    <mergeCell ref="A23:A24"/>
    <mergeCell ref="B23:B24"/>
    <mergeCell ref="C23:C24"/>
    <mergeCell ref="A19:A20"/>
    <mergeCell ref="B19:B20"/>
    <mergeCell ref="C19:C20"/>
    <mergeCell ref="A16:A17"/>
    <mergeCell ref="B16:B17"/>
    <mergeCell ref="C16:C17"/>
    <mergeCell ref="A18:C18"/>
    <mergeCell ref="A8:H8"/>
    <mergeCell ref="A9:C9"/>
    <mergeCell ref="F9:H9"/>
    <mergeCell ref="A10:A11"/>
    <mergeCell ref="B10:B11"/>
    <mergeCell ref="C10:C11"/>
    <mergeCell ref="A12:A13"/>
    <mergeCell ref="B12:B13"/>
    <mergeCell ref="C12:C13"/>
    <mergeCell ref="A14:A15"/>
    <mergeCell ref="B14:B15"/>
    <mergeCell ref="C14:C15"/>
    <mergeCell ref="A1:G1"/>
    <mergeCell ref="A2:H2"/>
    <mergeCell ref="A4:A7"/>
    <mergeCell ref="B4:B7"/>
    <mergeCell ref="C4:C7"/>
    <mergeCell ref="F4:H4"/>
    <mergeCell ref="D4:E7"/>
  </mergeCells>
  <printOptions horizontalCentered="1"/>
  <pageMargins left="0.25" right="0.25" top="0.5395833333333333" bottom="0.75" header="0.3" footer="0.3"/>
  <pageSetup paperSize="9" scale="70" orientation="landscape" r:id="rId1"/>
  <headerFooter alignWithMargins="0">
    <oddHeader>&amp;C&amp;"Arial,обычный"&amp;8Официальный прайс-лист компании ИнфоБезпека  2010</oddHeader>
    <oddFooter>&amp;A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J48"/>
  <sheetViews>
    <sheetView tabSelected="1" view="pageLayout" zoomScaleNormal="100" workbookViewId="0">
      <selection activeCell="J3" sqref="J3"/>
    </sheetView>
  </sheetViews>
  <sheetFormatPr defaultRowHeight="12.75"/>
  <cols>
    <col min="1" max="1" width="2.85546875" style="152" customWidth="1"/>
    <col min="2" max="2" width="30.5703125" style="152" customWidth="1"/>
    <col min="3" max="3" width="18.5703125" style="152" customWidth="1"/>
    <col min="4" max="4" width="14.140625" style="152" customWidth="1"/>
    <col min="5" max="5" width="16.28515625" style="152" customWidth="1"/>
    <col min="6" max="6" width="11.140625" style="152" hidden="1" customWidth="1"/>
    <col min="7" max="7" width="11.42578125" style="152" hidden="1" customWidth="1"/>
    <col min="8" max="8" width="9.28515625" style="152" hidden="1" customWidth="1"/>
    <col min="9" max="9" width="45" style="152" customWidth="1"/>
    <col min="10" max="16384" width="9.140625" style="152"/>
  </cols>
  <sheetData>
    <row r="1" spans="1:9" ht="44.25" customHeight="1">
      <c r="A1" s="177" t="s">
        <v>361</v>
      </c>
      <c r="B1" s="177"/>
      <c r="C1" s="177"/>
      <c r="D1" s="177"/>
      <c r="E1" s="177"/>
      <c r="F1" s="177"/>
      <c r="G1" s="177"/>
      <c r="H1" s="177"/>
      <c r="I1" s="1"/>
    </row>
    <row r="2" spans="1:9" ht="18.75" customHeight="1">
      <c r="A2" s="216" t="s">
        <v>362</v>
      </c>
      <c r="B2" s="216"/>
      <c r="C2" s="216"/>
      <c r="D2" s="216"/>
      <c r="E2" s="216"/>
      <c r="F2" s="216"/>
      <c r="G2" s="216"/>
      <c r="H2" s="216"/>
      <c r="I2" s="1"/>
    </row>
    <row r="3" spans="1:9">
      <c r="A3" s="353"/>
      <c r="B3" s="353"/>
      <c r="C3" s="353"/>
      <c r="D3" s="353"/>
      <c r="E3" s="353"/>
      <c r="F3" s="353"/>
      <c r="G3" s="353"/>
      <c r="H3" s="353"/>
      <c r="I3" s="1"/>
    </row>
    <row r="4" spans="1:9">
      <c r="A4" s="354" t="s">
        <v>2</v>
      </c>
      <c r="B4" s="357" t="s">
        <v>3</v>
      </c>
      <c r="C4" s="360" t="s">
        <v>337</v>
      </c>
      <c r="D4" s="365" t="s">
        <v>403</v>
      </c>
      <c r="E4" s="366"/>
      <c r="F4" s="363" t="s">
        <v>5</v>
      </c>
      <c r="G4" s="364"/>
      <c r="H4" s="364"/>
      <c r="I4" s="341" t="s">
        <v>6</v>
      </c>
    </row>
    <row r="5" spans="1:9">
      <c r="A5" s="355"/>
      <c r="B5" s="358"/>
      <c r="C5" s="361"/>
      <c r="D5" s="367"/>
      <c r="E5" s="368"/>
      <c r="F5" s="153"/>
      <c r="G5" s="153"/>
      <c r="H5" s="153"/>
      <c r="I5" s="342"/>
    </row>
    <row r="6" spans="1:9" ht="13.5" customHeight="1">
      <c r="A6" s="355"/>
      <c r="B6" s="358"/>
      <c r="C6" s="361"/>
      <c r="D6" s="367"/>
      <c r="E6" s="368"/>
      <c r="F6" s="154"/>
      <c r="G6" s="154"/>
      <c r="H6" s="154"/>
      <c r="I6" s="342"/>
    </row>
    <row r="7" spans="1:9">
      <c r="A7" s="356"/>
      <c r="B7" s="359"/>
      <c r="C7" s="362"/>
      <c r="D7" s="369"/>
      <c r="E7" s="370"/>
      <c r="F7" s="155"/>
      <c r="G7" s="155"/>
      <c r="H7" s="155"/>
      <c r="I7" s="343"/>
    </row>
    <row r="8" spans="1:9" ht="15.95" customHeight="1">
      <c r="A8" s="156" t="s">
        <v>363</v>
      </c>
      <c r="B8" s="157"/>
      <c r="C8" s="157"/>
      <c r="D8" s="157"/>
      <c r="E8" s="157"/>
      <c r="F8" s="157"/>
      <c r="G8" s="157"/>
      <c r="H8" s="157"/>
      <c r="I8" s="158"/>
    </row>
    <row r="9" spans="1:9" ht="15" customHeight="1">
      <c r="A9" s="344"/>
      <c r="B9" s="345"/>
      <c r="C9" s="346"/>
      <c r="D9" s="347" t="s">
        <v>13</v>
      </c>
      <c r="E9" s="348"/>
      <c r="F9" s="348"/>
      <c r="G9" s="348"/>
      <c r="H9" s="348"/>
      <c r="I9" s="159"/>
    </row>
    <row r="10" spans="1:9" ht="42" customHeight="1">
      <c r="A10" s="160">
        <v>1</v>
      </c>
      <c r="B10" s="161" t="s">
        <v>364</v>
      </c>
      <c r="C10" s="162" t="s">
        <v>365</v>
      </c>
      <c r="D10" s="349">
        <f>65/5</f>
        <v>13</v>
      </c>
      <c r="E10" s="350"/>
      <c r="F10" s="163"/>
      <c r="G10" s="163"/>
      <c r="H10" s="163"/>
      <c r="I10" s="164" t="s">
        <v>366</v>
      </c>
    </row>
    <row r="11" spans="1:9" ht="42" customHeight="1">
      <c r="A11" s="160">
        <v>2</v>
      </c>
      <c r="B11" s="161" t="s">
        <v>367</v>
      </c>
      <c r="C11" s="162" t="s">
        <v>368</v>
      </c>
      <c r="D11" s="349">
        <f>100/5</f>
        <v>20</v>
      </c>
      <c r="E11" s="350"/>
      <c r="F11" s="163"/>
      <c r="G11" s="163"/>
      <c r="H11" s="163"/>
      <c r="I11" s="164" t="s">
        <v>369</v>
      </c>
    </row>
    <row r="12" spans="1:9" ht="50.25" customHeight="1">
      <c r="A12" s="160">
        <v>3</v>
      </c>
      <c r="B12" s="161" t="s">
        <v>370</v>
      </c>
      <c r="C12" s="162" t="s">
        <v>371</v>
      </c>
      <c r="D12" s="349">
        <f>65/5</f>
        <v>13</v>
      </c>
      <c r="E12" s="350"/>
      <c r="F12" s="163"/>
      <c r="G12" s="163"/>
      <c r="H12" s="163"/>
      <c r="I12" s="164" t="s">
        <v>372</v>
      </c>
    </row>
    <row r="13" spans="1:9" ht="42" customHeight="1">
      <c r="A13" s="160">
        <v>4</v>
      </c>
      <c r="B13" s="161" t="s">
        <v>373</v>
      </c>
      <c r="C13" s="162" t="s">
        <v>374</v>
      </c>
      <c r="D13" s="351">
        <f>25/5</f>
        <v>5</v>
      </c>
      <c r="E13" s="352"/>
      <c r="F13" s="163"/>
      <c r="G13" s="163"/>
      <c r="H13" s="163"/>
      <c r="I13" s="164" t="s">
        <v>375</v>
      </c>
    </row>
    <row r="14" spans="1:9" ht="42" customHeight="1">
      <c r="A14" s="160">
        <v>5</v>
      </c>
      <c r="B14" s="161" t="s">
        <v>376</v>
      </c>
      <c r="C14" s="162" t="s">
        <v>377</v>
      </c>
      <c r="D14" s="351">
        <f>25/5</f>
        <v>5</v>
      </c>
      <c r="E14" s="352"/>
      <c r="F14" s="163"/>
      <c r="G14" s="163"/>
      <c r="H14" s="163"/>
      <c r="I14" s="164" t="s">
        <v>376</v>
      </c>
    </row>
    <row r="15" spans="1:9" ht="50.25" customHeight="1">
      <c r="A15" s="160">
        <v>6</v>
      </c>
      <c r="B15" s="161" t="s">
        <v>378</v>
      </c>
      <c r="C15" s="162" t="s">
        <v>379</v>
      </c>
      <c r="D15" s="351">
        <f>50/5</f>
        <v>10</v>
      </c>
      <c r="E15" s="352"/>
      <c r="F15" s="163"/>
      <c r="G15" s="163"/>
      <c r="H15" s="163"/>
      <c r="I15" s="164" t="s">
        <v>380</v>
      </c>
    </row>
    <row r="16" spans="1:9" ht="42" customHeight="1">
      <c r="A16" s="160">
        <v>7</v>
      </c>
      <c r="B16" s="161" t="s">
        <v>381</v>
      </c>
      <c r="C16" s="162" t="s">
        <v>382</v>
      </c>
      <c r="D16" s="351">
        <f>40/5</f>
        <v>8</v>
      </c>
      <c r="E16" s="352"/>
      <c r="F16" s="163"/>
      <c r="G16" s="163"/>
      <c r="H16" s="163"/>
      <c r="I16" s="164" t="s">
        <v>383</v>
      </c>
    </row>
    <row r="17" spans="3:10" ht="39.75" customHeight="1"/>
    <row r="31" spans="3:10">
      <c r="C31" s="83"/>
      <c r="D31" s="83"/>
      <c r="E31" s="83"/>
      <c r="F31" s="83"/>
      <c r="G31" s="83"/>
      <c r="H31" s="83"/>
      <c r="I31" s="83"/>
      <c r="J31" s="83"/>
    </row>
    <row r="32" spans="3:10">
      <c r="C32" s="83"/>
      <c r="D32" s="83"/>
      <c r="E32" s="83"/>
      <c r="F32" s="83"/>
      <c r="G32" s="83"/>
      <c r="H32" s="83"/>
      <c r="I32" s="83"/>
      <c r="J32" s="83"/>
    </row>
    <row r="33" spans="3:10">
      <c r="C33" s="83"/>
      <c r="D33" s="83"/>
      <c r="E33" s="83"/>
      <c r="F33" s="83"/>
      <c r="G33" s="83"/>
      <c r="H33" s="83"/>
      <c r="I33" s="83"/>
      <c r="J33" s="83"/>
    </row>
    <row r="34" spans="3:10">
      <c r="C34" s="83"/>
      <c r="D34" s="83"/>
      <c r="E34" s="83"/>
      <c r="F34" s="83"/>
      <c r="G34" s="83"/>
      <c r="H34" s="83"/>
      <c r="I34" s="83"/>
      <c r="J34" s="83"/>
    </row>
    <row r="35" spans="3:10" hidden="1">
      <c r="C35" s="83"/>
      <c r="D35" s="83"/>
      <c r="E35" s="83"/>
      <c r="F35" s="83"/>
      <c r="G35" s="83"/>
      <c r="H35" s="83"/>
      <c r="I35" s="83"/>
      <c r="J35" s="83"/>
    </row>
    <row r="36" spans="3:10" hidden="1">
      <c r="C36" s="83"/>
      <c r="D36" s="83"/>
      <c r="E36" s="83"/>
      <c r="F36" s="83"/>
      <c r="G36" s="83"/>
      <c r="H36" s="83"/>
      <c r="I36" s="83"/>
      <c r="J36" s="83"/>
    </row>
    <row r="37" spans="3:10" hidden="1">
      <c r="C37" s="83"/>
      <c r="D37" s="83"/>
      <c r="E37" s="83"/>
      <c r="F37" s="83"/>
      <c r="G37" s="83"/>
      <c r="H37" s="83"/>
      <c r="I37" s="83"/>
      <c r="J37" s="83"/>
    </row>
    <row r="38" spans="3:10" hidden="1">
      <c r="C38" s="83"/>
      <c r="D38" s="83"/>
      <c r="E38" s="83"/>
      <c r="F38" s="83"/>
      <c r="G38" s="83"/>
      <c r="H38" s="83"/>
      <c r="I38" s="83"/>
      <c r="J38" s="83"/>
    </row>
    <row r="39" spans="3:10" hidden="1">
      <c r="C39" s="83"/>
      <c r="D39" s="83"/>
      <c r="E39" s="83"/>
      <c r="F39" s="83"/>
      <c r="G39" s="83"/>
      <c r="H39" s="83"/>
      <c r="I39" s="83"/>
      <c r="J39" s="83"/>
    </row>
    <row r="40" spans="3:10" hidden="1">
      <c r="C40" s="83"/>
      <c r="D40" s="83"/>
      <c r="E40" s="83"/>
      <c r="F40" s="83"/>
      <c r="G40" s="83"/>
      <c r="H40" s="83"/>
      <c r="I40" s="83"/>
      <c r="J40" s="83"/>
    </row>
    <row r="41" spans="3:10" hidden="1">
      <c r="C41" s="83"/>
      <c r="D41" s="83"/>
      <c r="E41" s="83"/>
      <c r="F41" s="83"/>
      <c r="G41" s="83"/>
      <c r="H41" s="83"/>
      <c r="I41" s="83"/>
      <c r="J41" s="83"/>
    </row>
    <row r="42" spans="3:10">
      <c r="C42" s="83"/>
      <c r="D42" s="83"/>
      <c r="E42" s="83"/>
      <c r="F42" s="83"/>
      <c r="G42" s="83"/>
      <c r="H42" s="83"/>
      <c r="I42" s="83"/>
      <c r="J42" s="83"/>
    </row>
    <row r="43" spans="3:10">
      <c r="C43" s="83"/>
      <c r="D43" s="83"/>
      <c r="E43" s="83"/>
      <c r="F43" s="83"/>
      <c r="G43" s="83"/>
      <c r="H43" s="83"/>
      <c r="I43" s="83"/>
      <c r="J43" s="83"/>
    </row>
    <row r="44" spans="3:10">
      <c r="C44" s="83"/>
      <c r="D44" s="83"/>
      <c r="E44" s="83"/>
      <c r="F44" s="83"/>
      <c r="G44" s="83"/>
      <c r="H44" s="83"/>
      <c r="I44" s="83"/>
      <c r="J44" s="83"/>
    </row>
    <row r="45" spans="3:10">
      <c r="C45" s="169"/>
      <c r="D45" s="169"/>
      <c r="E45" s="169"/>
      <c r="F45" s="169"/>
      <c r="G45" s="169"/>
      <c r="H45" s="169"/>
      <c r="I45" s="169"/>
      <c r="J45" s="169"/>
    </row>
    <row r="46" spans="3:10">
      <c r="C46" s="169"/>
      <c r="D46" s="169"/>
      <c r="E46" s="169"/>
      <c r="F46" s="169"/>
      <c r="G46" s="169"/>
      <c r="H46" s="169"/>
      <c r="I46" s="169"/>
      <c r="J46" s="169"/>
    </row>
    <row r="47" spans="3:10">
      <c r="C47" s="83"/>
      <c r="D47" s="83"/>
      <c r="E47" s="83"/>
      <c r="F47" s="83"/>
      <c r="G47" s="83"/>
      <c r="H47" s="83"/>
      <c r="I47" s="83"/>
      <c r="J47" s="83"/>
    </row>
    <row r="48" spans="3:10">
      <c r="C48" s="83"/>
      <c r="D48" s="83"/>
      <c r="E48" s="83"/>
      <c r="F48" s="83"/>
      <c r="G48" s="83"/>
      <c r="H48" s="83"/>
      <c r="I48" s="83"/>
      <c r="J48" s="83"/>
    </row>
  </sheetData>
  <mergeCells count="18">
    <mergeCell ref="A1:H1"/>
    <mergeCell ref="A2:H2"/>
    <mergeCell ref="A3:H3"/>
    <mergeCell ref="A4:A7"/>
    <mergeCell ref="B4:B7"/>
    <mergeCell ref="C4:C7"/>
    <mergeCell ref="F4:H4"/>
    <mergeCell ref="D4:E7"/>
    <mergeCell ref="I4:I7"/>
    <mergeCell ref="A9:C9"/>
    <mergeCell ref="D9:H9"/>
    <mergeCell ref="D10:E10"/>
    <mergeCell ref="D16:E16"/>
    <mergeCell ref="D11:E11"/>
    <mergeCell ref="D12:E12"/>
    <mergeCell ref="D13:E13"/>
    <mergeCell ref="D14:E14"/>
    <mergeCell ref="D15:E15"/>
  </mergeCells>
  <printOptions horizontalCentered="1"/>
  <pageMargins left="0.59055118110236227" right="0.19685039370078741" top="0.39370078740157483" bottom="0.19685039370078741" header="0.11811023622047245" footer="0.51181102362204722"/>
  <pageSetup paperSize="9" scale="70" orientation="landscape" r:id="rId1"/>
  <headerFooter alignWithMargins="0">
    <oddHeader>&amp;C&amp;"Arial,обычный"&amp;8Официальный прайс-лист компании ИнфоБезпека  2010</oddHeader>
    <oddFooter>&amp;Z&amp;F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SD и SDS</vt:lpstr>
      <vt:lpstr>eToken </vt:lpstr>
      <vt:lpstr>eToken+RFID</vt:lpstr>
      <vt:lpstr>Решения eToken</vt:lpstr>
      <vt:lpstr>eToken TMS</vt:lpstr>
      <vt:lpstr>Карт-ридеры</vt:lpstr>
      <vt:lpstr>Аксессуары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2010-08-17T09:45:07Z</dcterms:modified>
</cp:coreProperties>
</file>